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Rekapitulace stavby" sheetId="1" r:id="rId1"/>
    <sheet name="K20240309 - Rekonstrukce ..." sheetId="2" r:id="rId2"/>
  </sheets>
  <definedNames>
    <definedName name="_xlnm._FilterDatabase" localSheetId="1" hidden="1">'K20240309 - Rekonstrukce ...'!$C$132:$K$293</definedName>
    <definedName name="_xlnm.Print_Titles" localSheetId="1">'K20240309 - Rekonstrukce ...'!$132:$132</definedName>
    <definedName name="_xlnm.Print_Titles" localSheetId="0">'Rekapitulace stavby'!$92:$92</definedName>
    <definedName name="_xlnm.Print_Area" localSheetId="1">'K20240309 - Rekonstrukce ...'!$C$4:$J$76,'K20240309 - Rekonstrukce ...'!$C$82:$J$116,'K20240309 - Rekonstrukce ...'!$C$122:$J$293</definedName>
    <definedName name="_xlnm.Print_Area" localSheetId="0">'Rekapitulace stavby'!$D$4:$AO$76,'Rekapitulace stavby'!$C$82:$AQ$96</definedName>
  </definedNames>
  <calcPr calcId="124519"/>
</workbook>
</file>

<file path=xl/calcChain.xml><?xml version="1.0" encoding="utf-8"?>
<calcChain xmlns="http://schemas.openxmlformats.org/spreadsheetml/2006/main">
  <c r="J35" i="2"/>
  <c r="J34"/>
  <c r="AY95" i="1"/>
  <c r="J33" i="2"/>
  <c r="AX95" i="1"/>
  <c r="BI293" i="2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T287" s="1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T268" s="1"/>
  <c r="R269"/>
  <c r="R268" s="1"/>
  <c r="P269"/>
  <c r="P268" s="1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T185" s="1"/>
  <c r="R186"/>
  <c r="R185" s="1"/>
  <c r="P186"/>
  <c r="P185" s="1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0"/>
  <c r="J129"/>
  <c r="F129"/>
  <c r="F127"/>
  <c r="E125"/>
  <c r="J90"/>
  <c r="J89"/>
  <c r="F89"/>
  <c r="F87"/>
  <c r="E85"/>
  <c r="J16"/>
  <c r="E16"/>
  <c r="F90" s="1"/>
  <c r="J15"/>
  <c r="J10"/>
  <c r="J87" s="1"/>
  <c r="L90" i="1"/>
  <c r="AM90"/>
  <c r="AM89"/>
  <c r="L89"/>
  <c r="AM87"/>
  <c r="L87"/>
  <c r="L85"/>
  <c r="L84"/>
  <c r="J264" i="2"/>
  <c r="BK196"/>
  <c r="J280"/>
  <c r="J244"/>
  <c r="BK285"/>
  <c r="BK234"/>
  <c r="BK141"/>
  <c r="BK263"/>
  <c r="BK192"/>
  <c r="J284"/>
  <c r="J226"/>
  <c r="BK204"/>
  <c r="J170"/>
  <c r="J172"/>
  <c r="BK161"/>
  <c r="BK245"/>
  <c r="BK213"/>
  <c r="J178"/>
  <c r="J250"/>
  <c r="BK206"/>
  <c r="BK275"/>
  <c r="BK240"/>
  <c r="BK284"/>
  <c r="BK244"/>
  <c r="J190"/>
  <c r="J286"/>
  <c r="BK235"/>
  <c r="BK199"/>
  <c r="BK269"/>
  <c r="J158"/>
  <c r="J275"/>
  <c r="J243"/>
  <c r="J208"/>
  <c r="J204"/>
  <c r="J137"/>
  <c r="BK160"/>
  <c r="BK252"/>
  <c r="J217"/>
  <c r="BK149"/>
  <c r="J245"/>
  <c r="BK136"/>
  <c r="BK223"/>
  <c r="BK183"/>
  <c r="J271"/>
  <c r="BK232"/>
  <c r="BK165"/>
  <c r="J200"/>
  <c r="J140"/>
  <c r="J262"/>
  <c r="BK209"/>
  <c r="BK290"/>
  <c r="BK250"/>
  <c r="BK191"/>
  <c r="J138"/>
  <c r="J235"/>
  <c r="J215"/>
  <c r="J162"/>
  <c r="BK198"/>
  <c r="BK194"/>
  <c r="J177"/>
  <c r="BK238"/>
  <c r="J196"/>
  <c r="BK174"/>
  <c r="BK253"/>
  <c r="J207"/>
  <c r="J136"/>
  <c r="BK239"/>
  <c r="BK172"/>
  <c r="J251"/>
  <c r="J222"/>
  <c r="J181"/>
  <c r="J173"/>
  <c r="BK189"/>
  <c r="BK214"/>
  <c r="BK266"/>
  <c r="BK230"/>
  <c r="J201"/>
  <c r="BK190"/>
  <c r="BK224"/>
  <c r="J192"/>
  <c r="BK279"/>
  <c r="J241"/>
  <c r="BK278"/>
  <c r="J256"/>
  <c r="J219"/>
  <c r="BK137"/>
  <c r="J259"/>
  <c r="BK228"/>
  <c r="J174"/>
  <c r="BK271"/>
  <c r="BK175"/>
  <c r="J160"/>
  <c r="BK255"/>
  <c r="J203"/>
  <c r="BK283"/>
  <c r="J229"/>
  <c r="J142"/>
  <c r="BK267"/>
  <c r="J206"/>
  <c r="BK155"/>
  <c r="J214"/>
  <c r="BK162"/>
  <c r="BK293"/>
  <c r="BK233"/>
  <c r="BK197"/>
  <c r="J225"/>
  <c r="BK203"/>
  <c r="J292"/>
  <c r="BK258"/>
  <c r="J167"/>
  <c r="BK280"/>
  <c r="BK248"/>
  <c r="J195"/>
  <c r="BK273"/>
  <c r="BK225"/>
  <c r="J288"/>
  <c r="J168"/>
  <c r="J281"/>
  <c r="BK264"/>
  <c r="J242"/>
  <c r="BK292"/>
  <c r="J248"/>
  <c r="BK186"/>
  <c r="BK247"/>
  <c r="J209"/>
  <c r="BK142"/>
  <c r="J189"/>
  <c r="J293"/>
  <c r="BK151"/>
  <c r="J228"/>
  <c r="J194"/>
  <c r="BK144"/>
  <c r="J254"/>
  <c r="BK178"/>
  <c r="BK256"/>
  <c r="J198"/>
  <c r="BK210"/>
  <c r="BK154"/>
  <c r="J147"/>
  <c r="J253"/>
  <c r="J175"/>
  <c r="BK286"/>
  <c r="J213"/>
  <c r="J183"/>
  <c r="J237"/>
  <c r="J220"/>
  <c r="BK182"/>
  <c r="BK140"/>
  <c r="J145"/>
  <c r="J176"/>
  <c r="J239"/>
  <c r="BK218"/>
  <c r="J161"/>
  <c r="J265"/>
  <c r="J216"/>
  <c r="BK153"/>
  <c r="J252"/>
  <c r="J154"/>
  <c r="BK262"/>
  <c r="BK229"/>
  <c r="BK289"/>
  <c r="BK242"/>
  <c r="BK171"/>
  <c r="J211"/>
  <c r="J155"/>
  <c r="BK288"/>
  <c r="BK260"/>
  <c r="BK205"/>
  <c r="BK138"/>
  <c r="J282"/>
  <c r="BK201"/>
  <c r="J144"/>
  <c r="J232"/>
  <c r="J205"/>
  <c r="BK164"/>
  <c r="BK176"/>
  <c r="J151"/>
  <c r="J223"/>
  <c r="J182"/>
  <c r="BK249"/>
  <c r="J193"/>
  <c r="J247"/>
  <c r="BK152"/>
  <c r="J266"/>
  <c r="J227"/>
  <c r="BK184"/>
  <c r="J276"/>
  <c r="BK208"/>
  <c r="BK145"/>
  <c r="BK241"/>
  <c r="BK217"/>
  <c r="J156"/>
  <c r="J230"/>
  <c r="BK200"/>
  <c r="BK265"/>
  <c r="BK226"/>
  <c r="BK170"/>
  <c r="J267"/>
  <c r="BK220"/>
  <c r="J163"/>
  <c r="BK259"/>
  <c r="J165"/>
  <c r="J260"/>
  <c r="BK211"/>
  <c r="BK282"/>
  <c r="BK237"/>
  <c r="BK159"/>
  <c r="BK179"/>
  <c r="J169"/>
  <c r="J263"/>
  <c r="BK177"/>
  <c r="BK272"/>
  <c r="BK216"/>
  <c r="BK181"/>
  <c r="BK148"/>
  <c r="J279"/>
  <c r="J197"/>
  <c r="J283"/>
  <c r="BK257"/>
  <c r="J290"/>
  <c r="J258"/>
  <c r="J191"/>
  <c r="J285"/>
  <c r="J249"/>
  <c r="BK222"/>
  <c r="J149"/>
  <c r="J186"/>
  <c r="J141"/>
  <c r="J273"/>
  <c r="BK251"/>
  <c r="J164"/>
  <c r="BK254"/>
  <c r="J184"/>
  <c r="BK281"/>
  <c r="BK168"/>
  <c r="BK207"/>
  <c r="BK173"/>
  <c r="BK156"/>
  <c r="BK236"/>
  <c r="BK193"/>
  <c r="BK163"/>
  <c r="J221"/>
  <c r="J278"/>
  <c r="BK215"/>
  <c r="J199"/>
  <c r="J234"/>
  <c r="J272"/>
  <c r="J210"/>
  <c r="J289"/>
  <c r="J238"/>
  <c r="BK167"/>
  <c r="BK243"/>
  <c r="J218"/>
  <c r="BK147"/>
  <c r="AS94" i="1"/>
  <c r="J240" i="2"/>
  <c r="BK195"/>
  <c r="J171"/>
  <c r="J153"/>
  <c r="J233"/>
  <c r="BK146"/>
  <c r="J257"/>
  <c r="BK227"/>
  <c r="J152"/>
  <c r="BK169"/>
  <c r="J269"/>
  <c r="J224"/>
  <c r="BK158"/>
  <c r="J255"/>
  <c r="BK221"/>
  <c r="J179"/>
  <c r="J148"/>
  <c r="BK276"/>
  <c r="BK219"/>
  <c r="J146"/>
  <c r="J274"/>
  <c r="J159"/>
  <c r="BK274"/>
  <c r="J236"/>
  <c r="BK135" l="1"/>
  <c r="J135" s="1"/>
  <c r="J96" s="1"/>
  <c r="R139"/>
  <c r="BK166"/>
  <c r="J166" s="1"/>
  <c r="J101" s="1"/>
  <c r="T180"/>
  <c r="T202"/>
  <c r="T157"/>
  <c r="T212"/>
  <c r="R135"/>
  <c r="R246"/>
  <c r="R188"/>
  <c r="T270"/>
  <c r="T135"/>
  <c r="R143"/>
  <c r="BK157"/>
  <c r="J157" s="1"/>
  <c r="J100" s="1"/>
  <c r="BK180"/>
  <c r="J180" s="1"/>
  <c r="J102" s="1"/>
  <c r="P212"/>
  <c r="T246"/>
  <c r="R277"/>
  <c r="P139"/>
  <c r="P150"/>
  <c r="P157"/>
  <c r="P180"/>
  <c r="BK202"/>
  <c r="J202" s="1"/>
  <c r="J106" s="1"/>
  <c r="T231"/>
  <c r="R261"/>
  <c r="T277"/>
  <c r="BK291"/>
  <c r="J291" s="1"/>
  <c r="J115" s="1"/>
  <c r="P188"/>
  <c r="R150"/>
  <c r="P277"/>
  <c r="BK150"/>
  <c r="J150"/>
  <c r="J99"/>
  <c r="P166"/>
  <c r="BK188"/>
  <c r="J188" s="1"/>
  <c r="J105" s="1"/>
  <c r="P202"/>
  <c r="P231"/>
  <c r="BK261"/>
  <c r="J261"/>
  <c r="J110" s="1"/>
  <c r="P270"/>
  <c r="R287"/>
  <c r="T139"/>
  <c r="T150"/>
  <c r="R180"/>
  <c r="R212"/>
  <c r="P246"/>
  <c r="R270"/>
  <c r="P291"/>
  <c r="BK143"/>
  <c r="J143"/>
  <c r="J98" s="1"/>
  <c r="T166"/>
  <c r="R202"/>
  <c r="R231"/>
  <c r="T261"/>
  <c r="BK277"/>
  <c r="J277" s="1"/>
  <c r="J113" s="1"/>
  <c r="T291"/>
  <c r="BK139"/>
  <c r="J139" s="1"/>
  <c r="J97" s="1"/>
  <c r="T143"/>
  <c r="R157"/>
  <c r="BK212"/>
  <c r="J212" s="1"/>
  <c r="J107" s="1"/>
  <c r="BK246"/>
  <c r="J246" s="1"/>
  <c r="J109" s="1"/>
  <c r="BK270"/>
  <c r="J270" s="1"/>
  <c r="J112" s="1"/>
  <c r="P287"/>
  <c r="P135"/>
  <c r="P134" s="1"/>
  <c r="P143"/>
  <c r="R166"/>
  <c r="T188"/>
  <c r="T187" s="1"/>
  <c r="BK231"/>
  <c r="J231"/>
  <c r="J108" s="1"/>
  <c r="P261"/>
  <c r="BK287"/>
  <c r="J287"/>
  <c r="J114" s="1"/>
  <c r="R291"/>
  <c r="BK268"/>
  <c r="J268"/>
  <c r="J111" s="1"/>
  <c r="BK185"/>
  <c r="J185"/>
  <c r="J103"/>
  <c r="BE146"/>
  <c r="BE156"/>
  <c r="BE164"/>
  <c r="BE183"/>
  <c r="BE194"/>
  <c r="BE196"/>
  <c r="BE206"/>
  <c r="BE208"/>
  <c r="BE209"/>
  <c r="BE225"/>
  <c r="BE232"/>
  <c r="BE237"/>
  <c r="BE241"/>
  <c r="BE251"/>
  <c r="BE252"/>
  <c r="BE253"/>
  <c r="BE262"/>
  <c r="BE263"/>
  <c r="BE264"/>
  <c r="BE271"/>
  <c r="F130"/>
  <c r="BE145"/>
  <c r="BE163"/>
  <c r="BE160"/>
  <c r="BE167"/>
  <c r="BE178"/>
  <c r="BE182"/>
  <c r="BE186"/>
  <c r="J127"/>
  <c r="BE148"/>
  <c r="BE181"/>
  <c r="BE191"/>
  <c r="BE216"/>
  <c r="BE293"/>
  <c r="BE137"/>
  <c r="BE177"/>
  <c r="BE203"/>
  <c r="BE140"/>
  <c r="BE141"/>
  <c r="BE153"/>
  <c r="BE155"/>
  <c r="BE159"/>
  <c r="BE200"/>
  <c r="BE214"/>
  <c r="BE147"/>
  <c r="BE151"/>
  <c r="BE152"/>
  <c r="BE172"/>
  <c r="BE175"/>
  <c r="BE189"/>
  <c r="BE211"/>
  <c r="BE213"/>
  <c r="BE219"/>
  <c r="BE238"/>
  <c r="BE254"/>
  <c r="BE258"/>
  <c r="BE288"/>
  <c r="BE161"/>
  <c r="BE168"/>
  <c r="BE169"/>
  <c r="BE173"/>
  <c r="BE199"/>
  <c r="BE205"/>
  <c r="BE215"/>
  <c r="BE217"/>
  <c r="BE223"/>
  <c r="BE242"/>
  <c r="BE243"/>
  <c r="BE256"/>
  <c r="BE269"/>
  <c r="BE284"/>
  <c r="BE221"/>
  <c r="BE222"/>
  <c r="BE226"/>
  <c r="BE227"/>
  <c r="BE236"/>
  <c r="BE244"/>
  <c r="BE245"/>
  <c r="BE247"/>
  <c r="BE248"/>
  <c r="BE259"/>
  <c r="BE276"/>
  <c r="BE278"/>
  <c r="BE285"/>
  <c r="BE290"/>
  <c r="BE292"/>
  <c r="BE158"/>
  <c r="BE171"/>
  <c r="BE198"/>
  <c r="BE136"/>
  <c r="BE142"/>
  <c r="BE165"/>
  <c r="BE170"/>
  <c r="BE235"/>
  <c r="BE239"/>
  <c r="BE257"/>
  <c r="BE265"/>
  <c r="BE266"/>
  <c r="BE273"/>
  <c r="BE275"/>
  <c r="BE279"/>
  <c r="BE184"/>
  <c r="BE220"/>
  <c r="BE224"/>
  <c r="BE229"/>
  <c r="BE230"/>
  <c r="BE233"/>
  <c r="BE234"/>
  <c r="BE240"/>
  <c r="BE280"/>
  <c r="BE281"/>
  <c r="BE138"/>
  <c r="BE154"/>
  <c r="BE179"/>
  <c r="BE210"/>
  <c r="BE228"/>
  <c r="BE272"/>
  <c r="BE149"/>
  <c r="BE162"/>
  <c r="BE174"/>
  <c r="BE176"/>
  <c r="BE190"/>
  <c r="BE192"/>
  <c r="BE249"/>
  <c r="BE250"/>
  <c r="BE255"/>
  <c r="BE267"/>
  <c r="BE289"/>
  <c r="BE144"/>
  <c r="BE193"/>
  <c r="BE195"/>
  <c r="BE197"/>
  <c r="BE201"/>
  <c r="BE204"/>
  <c r="BE207"/>
  <c r="BE218"/>
  <c r="BE260"/>
  <c r="BE274"/>
  <c r="BE282"/>
  <c r="BE283"/>
  <c r="BE286"/>
  <c r="F34"/>
  <c r="BC95" i="1" s="1"/>
  <c r="BC94" s="1"/>
  <c r="W32" s="1"/>
  <c r="F32" i="2"/>
  <c r="BA95" i="1" s="1"/>
  <c r="BA94" s="1"/>
  <c r="AW94" s="1"/>
  <c r="AK30" s="1"/>
  <c r="J32" i="2"/>
  <c r="AW95" i="1" s="1"/>
  <c r="F33" i="2"/>
  <c r="BB95" i="1" s="1"/>
  <c r="BB94" s="1"/>
  <c r="W31" s="1"/>
  <c r="F35" i="2"/>
  <c r="BD95" i="1" s="1"/>
  <c r="BD94" s="1"/>
  <c r="W33" s="1"/>
  <c r="R187" i="2" l="1"/>
  <c r="T134"/>
  <c r="T133" s="1"/>
  <c r="P187"/>
  <c r="P133"/>
  <c r="AU95" i="1" s="1"/>
  <c r="AU94" s="1"/>
  <c r="R134" i="2"/>
  <c r="R133" s="1"/>
  <c r="BK187"/>
  <c r="J187" s="1"/>
  <c r="J104" s="1"/>
  <c r="BK134"/>
  <c r="J134" s="1"/>
  <c r="J95" s="1"/>
  <c r="AY94" i="1"/>
  <c r="J31" i="2"/>
  <c r="AV95" i="1" s="1"/>
  <c r="AT95" s="1"/>
  <c r="AX94"/>
  <c r="F31" i="2"/>
  <c r="AZ95" i="1" s="1"/>
  <c r="AZ94" s="1"/>
  <c r="AV94" s="1"/>
  <c r="AK29" s="1"/>
  <c r="W30"/>
  <c r="BK133" i="2" l="1"/>
  <c r="J133" s="1"/>
  <c r="J28" s="1"/>
  <c r="AG95" i="1" s="1"/>
  <c r="AG94" s="1"/>
  <c r="AN94" s="1"/>
  <c r="AT94"/>
  <c r="W29"/>
  <c r="AK26" l="1"/>
  <c r="AK35" s="1"/>
  <c r="J37" i="2"/>
  <c r="J94"/>
  <c r="AN95" i="1"/>
</calcChain>
</file>

<file path=xl/sharedStrings.xml><?xml version="1.0" encoding="utf-8"?>
<sst xmlns="http://schemas.openxmlformats.org/spreadsheetml/2006/main" count="2355" uniqueCount="724">
  <si>
    <t>Export Komplet</t>
  </si>
  <si>
    <t/>
  </si>
  <si>
    <t>2.0</t>
  </si>
  <si>
    <t>ZAMOK</t>
  </si>
  <si>
    <t>False</t>
  </si>
  <si>
    <t>{c71d8f87-be01-4aa0-b86e-bfb0167899ed}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</si>
  <si>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</si>
  <si>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</si>
  <si>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</si>
  <si>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</si>
  <si>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</si>
  <si>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</si>
  <si>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</si>
  <si>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</si>
  <si>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K20240309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</si>
  <si>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</si>
  <si>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</si>
  <si>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sociálního zařízení v budově základní umělecké školy v Břidličné</t>
  </si>
  <si>
    <t>KSO:</t>
  </si>
  <si>
    <t>CC-CZ:</t>
  </si>
  <si>
    <t>Místo:</t>
  </si>
  <si>
    <t>Břidličná</t>
  </si>
  <si>
    <t>Datum:</t>
  </si>
  <si>
    <t>Zadavatel:</t>
  </si>
  <si>
    <t>IČ:</t>
  </si>
  <si>
    <t>Město Břidličná</t>
  </si>
  <si>
    <t>DIČ:</t>
  </si>
  <si>
    <t>Uchazeč:</t>
  </si>
  <si>
    <t>Projektant:</t>
  </si>
  <si>
    <t>Ing. Karel Kovář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</si>
  <si>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</si>
  <si>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</si>
  <si>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</si>
  <si>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</si>
  <si>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</si>
  <si>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</si>
  <si>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</si>
  <si>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</si>
  <si>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</si>
  <si>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</si>
  <si>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</si>
  <si>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</si>
  <si>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</si>
  <si>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</si>
  <si>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</si>
  <si>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</si>
  <si>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</si>
  <si>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</si>
  <si>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</si>
  <si>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</si>
  <si>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</si>
  <si>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</si>
  <si>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</si>
  <si>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</si>
  <si>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</si>
  <si>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</si>
  <si>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</si>
  <si>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</si>
  <si>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</si>
  <si>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</si>
  <si>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</si>
  <si>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</si>
  <si>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</si>
  <si>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</si>
  <si>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</si>
  <si>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</si>
  <si>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</si>
  <si>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</si>
  <si>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</si>
  <si>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</si>
  <si>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</si>
  <si>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</si>
  <si>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</si>
  <si>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</si>
  <si>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</si>
  <si>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</si>
  <si>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</si>
  <si>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</si>
  <si>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</si>
  <si>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</si>
  <si>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</si>
  <si>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</si>
  <si>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</si>
  <si>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</si>
  <si>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</si>
  <si>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</si>
  <si>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</si>
  <si>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</si>
  <si>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01 VN - Vedlejší náklady</t>
  </si>
  <si>
    <t xml:space="preserve">    02 ON - Ostatní náklady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</si>
  <si>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</si>
  <si>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</si>
  <si>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</si>
  <si>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</si>
  <si>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</si>
  <si>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</si>
  <si>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</si>
  <si>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</si>
  <si>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</si>
  <si>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</si>
  <si>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</si>
  <si>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</si>
  <si>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</si>
  <si>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</si>
  <si>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</si>
  <si>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</si>
  <si>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</si>
  <si>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</si>
  <si>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</si>
  <si>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</si>
  <si>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</si>
  <si>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</si>
  <si>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</si>
  <si>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</si>
  <si>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</si>
  <si>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</si>
  <si>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</si>
  <si>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</si>
  <si>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</si>
  <si>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</si>
  <si>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</si>
  <si>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</si>
  <si>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</si>
  <si>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</si>
  <si>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01 VN</t>
  </si>
  <si>
    <t>Vedlejší náklady</t>
  </si>
  <si>
    <t>K</t>
  </si>
  <si>
    <t>VN 0001</t>
  </si>
  <si>
    <t>Provozní vlivy</t>
  </si>
  <si>
    <t>soub</t>
  </si>
  <si>
    <t>4</t>
  </si>
  <si>
    <t>-646092784</t>
  </si>
  <si>
    <t>VN 0002</t>
  </si>
  <si>
    <t>Zařízení staveniště</t>
  </si>
  <si>
    <t>510670837</t>
  </si>
  <si>
    <t>3</t>
  </si>
  <si>
    <t>VN 0003</t>
  </si>
  <si>
    <t>Koordinační činnost</t>
  </si>
  <si>
    <t>-1761446716</t>
  </si>
  <si>
    <t>02 ON</t>
  </si>
  <si>
    <t>Ostatní náklady</t>
  </si>
  <si>
    <t>ON 0004</t>
  </si>
  <si>
    <t>Územní vlivy</t>
  </si>
  <si>
    <t>700356869</t>
  </si>
  <si>
    <t>5</t>
  </si>
  <si>
    <t>ON 0005</t>
  </si>
  <si>
    <t>Dokumentace skutečného provedení</t>
  </si>
  <si>
    <t>-866425881</t>
  </si>
  <si>
    <t>6</t>
  </si>
  <si>
    <t>ON 0006</t>
  </si>
  <si>
    <t>Pojištění dodavatele a pojištění díla</t>
  </si>
  <si>
    <t>-1945590036</t>
  </si>
  <si>
    <t>Svislé a kompletní konstrukce</t>
  </si>
  <si>
    <t>7</t>
  </si>
  <si>
    <t>317941121</t>
  </si>
  <si>
    <t>Osazování ocelových válcovaných nosníků na zdivu I nebo IE nebo U nebo UE nebo L do č. 12 nebo výšky do 120 mm</t>
  </si>
  <si>
    <t>t</t>
  </si>
  <si>
    <t>1127105429</t>
  </si>
  <si>
    <t>8</t>
  </si>
  <si>
    <t>M</t>
  </si>
  <si>
    <t>13010424</t>
  </si>
  <si>
    <t>úhelník ocelový rovnostranný jakost S235JR (11 375) 60x60x6mm</t>
  </si>
  <si>
    <t>1984175581</t>
  </si>
  <si>
    <t>9</t>
  </si>
  <si>
    <t>340235211</t>
  </si>
  <si>
    <t>Zazdívka otvorů v příčkách nebo stěnách cihlami plnými pálenými plochy do 0,0225 m2, tloušťky do 100 mm</t>
  </si>
  <si>
    <t>kus</t>
  </si>
  <si>
    <t>1373759090</t>
  </si>
  <si>
    <t>10</t>
  </si>
  <si>
    <t>342272225</t>
  </si>
  <si>
    <t>Příčky z pórobetonových tvárnic hladkých na tenké maltové lože objemová hmotnost do 500 kg/m3, tloušťka příčky 100 mm</t>
  </si>
  <si>
    <t>m2</t>
  </si>
  <si>
    <t>-2134379024</t>
  </si>
  <si>
    <t>11</t>
  </si>
  <si>
    <t>342272245</t>
  </si>
  <si>
    <t>Příčky z pórobetonových tvárnic hladkých na tenké maltové lože objemová hmotnost do 500 kg/m3, tloušťka příčky 150 mm</t>
  </si>
  <si>
    <t>-1217583109</t>
  </si>
  <si>
    <t>342291121</t>
  </si>
  <si>
    <t>Ukotvení příček plochými kotvami, do konstrukce cihelné</t>
  </si>
  <si>
    <t>m</t>
  </si>
  <si>
    <t>587571138</t>
  </si>
  <si>
    <t>Vodorovné konstrukce</t>
  </si>
  <si>
    <t>13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</si>
  <si>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</si>
  <si>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</si>
  <si>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m3</t>
  </si>
  <si>
    <t>-877578909</t>
  </si>
  <si>
    <t>14</t>
  </si>
  <si>
    <t>417321515</t>
  </si>
  <si>
    <t>Ztužující pásy a věnce z betonu železového (bez výztuže) tř. C 25/30</t>
  </si>
  <si>
    <t>-1072310995</t>
  </si>
  <si>
    <t>15</t>
  </si>
  <si>
    <t>417351115</t>
  </si>
  <si>
    <t>Bednění bočnic ztužujících pásů a věnců včetně vzpěr zřízení</t>
  </si>
  <si>
    <t>-437844381</t>
  </si>
  <si>
    <t>16</t>
  </si>
  <si>
    <t>417351116</t>
  </si>
  <si>
    <t>Bednění bočnic ztužujících pásů a věnců včetně vzpěr odstranění</t>
  </si>
  <si>
    <t>1606360818</t>
  </si>
  <si>
    <t>17</t>
  </si>
  <si>
    <t>417361221</t>
  </si>
  <si>
    <t>Výztuž ztužujících pásů a věnců z betonářské oceli 10 216 (E)</t>
  </si>
  <si>
    <t>172056613</t>
  </si>
  <si>
    <t>18</t>
  </si>
  <si>
    <t>417361321</t>
  </si>
  <si>
    <t>Výztuž ztužujících pásů a věnců z betonářské oceli 11 375 (EZ)</t>
  </si>
  <si>
    <t>-1968137437</t>
  </si>
  <si>
    <t>Úpravy povrchů, podlahy a osazování výplní</t>
  </si>
  <si>
    <t>19</t>
  </si>
  <si>
    <t>612142001</t>
  </si>
  <si>
    <t>Potažení vnitřních ploch pletivem v ploše nebo pruzích, na plném podkladu sklovláknitým vtlačením do tmelu stěn</t>
  </si>
  <si>
    <t>1759847877</t>
  </si>
  <si>
    <t>20</t>
  </si>
  <si>
    <t>612321141</t>
  </si>
  <si>
    <t>Omítka vápenocementová vnitřních ploch nanášená ručně dvouvrstvá, tloušťky jádrové omítky do 10 mm a tloušťky štuku do 3 mm štuková svislých konstrukcí stěn</t>
  </si>
  <si>
    <t>-974772151</t>
  </si>
  <si>
    <t>612325111</t>
  </si>
  <si>
    <t>Vápenocementová omítka rýh hladká ve stěnách, šířky rýhy do 150 mm</t>
  </si>
  <si>
    <t>-409128630</t>
  </si>
  <si>
    <t>22</t>
  </si>
  <si>
    <t>631312141</t>
  </si>
  <si>
    <t>Doplnění dosavadních mazanin prostým betonem s dodáním hmot, bez potěru, plochy jednotlivě rýh v dosavadních mazaninách</t>
  </si>
  <si>
    <t>1799233837</t>
  </si>
  <si>
    <t>23</t>
  </si>
  <si>
    <t>642942111</t>
  </si>
  <si>
    <t>Osazování zárubní nebo rámů kovových dveřních lisovaných nebo z úhelníků bez dveřních křídel na cementovou maltu, plochy otvoru do 2,5 m2</t>
  </si>
  <si>
    <t>-1781723556</t>
  </si>
  <si>
    <t>24</t>
  </si>
  <si>
    <t>55331430</t>
  </si>
  <si>
    <t>zárubeň jednokřídlá ocelová pro dodatečnou montáž tl stěny 75-100mm rozměru 600/1970, 2100mm</t>
  </si>
  <si>
    <t>1717187432</t>
  </si>
  <si>
    <t>25</t>
  </si>
  <si>
    <t>55331431</t>
  </si>
  <si>
    <t>zárubeň jednokřídlá ocelová pro dodatečnou montáž tl stěny 75-100mm rozměru 700/1970, 2100mm</t>
  </si>
  <si>
    <t>-1236995510</t>
  </si>
  <si>
    <t>26</t>
  </si>
  <si>
    <t>55331433</t>
  </si>
  <si>
    <t>zárubeň jednokřídlá ocelová pro dodatečnou montáž tl stěny 75-100mm rozměru 900/1970, 2100mm</t>
  </si>
  <si>
    <t>1707323339</t>
  </si>
  <si>
    <t>Ostatní konstrukce a práce, bourání</t>
  </si>
  <si>
    <t>27</t>
  </si>
  <si>
    <t>949121112</t>
  </si>
  <si>
    <t>Montáž lešení lehkého kozového dílcového o výšce lešeňové podlahy přes 1,2 do 1,9 m</t>
  </si>
  <si>
    <t>sada</t>
  </si>
  <si>
    <t>-2141748248</t>
  </si>
  <si>
    <t>28</t>
  </si>
  <si>
    <t>949121212</t>
  </si>
  <si>
    <t>Montáž lešení lehkého kozového dílcového Příplatek za první a každý další den použití lešení k ceně -1112</t>
  </si>
  <si>
    <t>-1807117219</t>
  </si>
  <si>
    <t>29</t>
  </si>
  <si>
    <t>952902021</t>
  </si>
  <si>
    <t>Čištění budov při provádění oprav a udržovacích prací podlah hladkých zametením</t>
  </si>
  <si>
    <t>517370002</t>
  </si>
  <si>
    <t>30</t>
  </si>
  <si>
    <t>962031133</t>
  </si>
  <si>
    <t>Bourání příček z cihel, tvárnic nebo příčkovek z cihel pálených, plných nebo dutých na maltu vápennou nebo vápenocementovou, tl. do 150 mm</t>
  </si>
  <si>
    <t>-1777572</t>
  </si>
  <si>
    <t>31</t>
  </si>
  <si>
    <t>965081213</t>
  </si>
  <si>
    <t>Bourání podlah z dlaždic bez podkladního lože nebo mazaniny, s jakoukoliv výplní spár keramických nebo xylolitových tl. do 10 mm, plochy přes 1 m2</t>
  </si>
  <si>
    <t>-308616610</t>
  </si>
  <si>
    <t>32</t>
  </si>
  <si>
    <t>965081223</t>
  </si>
  <si>
    <t>Bourání podlah z dlaždic bez podkladního lože nebo mazaniny, s jakoukoliv výplní spár keramických nebo xylolitových tl. přes 10 mm plochy přes 1 m2</t>
  </si>
  <si>
    <t>-1679102023</t>
  </si>
  <si>
    <t>33</t>
  </si>
  <si>
    <t>968072455</t>
  </si>
  <si>
    <t>Vybourání kovových rámů oken s křídly, dveřních zárubní, vrat, stěn, ostění nebo obkladů dveřních zárubní, plochy do 2 m2</t>
  </si>
  <si>
    <t>1867711637</t>
  </si>
  <si>
    <t>34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</si>
  <si>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</si>
  <si>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</si>
  <si>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-652547323</t>
  </si>
  <si>
    <t>35</t>
  </si>
  <si>
    <t>972054241</t>
  </si>
  <si>
    <t>Vybourání otvorů ve stropech nebo klenbách železobetonových bez odstranění podlahy a násypu, plochy do 0,09 m2, tl. do 150 mm</t>
  </si>
  <si>
    <t>1366027817</t>
  </si>
  <si>
    <t>36</t>
  </si>
  <si>
    <t>974031121</t>
  </si>
  <si>
    <t>Vysekání rýh ve zdivu cihelném na maltu vápennou nebo vápenocementovou do hl. 30 mm a šířky do 30 mm</t>
  </si>
  <si>
    <t>-2085790547</t>
  </si>
  <si>
    <t>37</t>
  </si>
  <si>
    <t>974031144</t>
  </si>
  <si>
    <t>Vysekání rýh ve zdivu cihelném na maltu vápennou nebo vápenocementovou do hl. 70 mm a šířky do 150 mm</t>
  </si>
  <si>
    <t>-1957639080</t>
  </si>
  <si>
    <t>38</t>
  </si>
  <si>
    <t>978059541</t>
  </si>
  <si>
    <t>Odsekání obkladů stěn včetně otlučení podkladní omítky až na zdivo z obkládaček vnitřních, z jakýchkoliv materiálů, plochy přes 1 m2</t>
  </si>
  <si>
    <t>1836825183</t>
  </si>
  <si>
    <t>39</t>
  </si>
  <si>
    <t>979031122</t>
  </si>
  <si>
    <t>očištění dlaždic</t>
  </si>
  <si>
    <t>-1865124102</t>
  </si>
  <si>
    <t>997</t>
  </si>
  <si>
    <t>Přesun sutě</t>
  </si>
  <si>
    <t>40</t>
  </si>
  <si>
    <t>997013114</t>
  </si>
  <si>
    <t>Vnitrostaveništní doprava suti a vybouraných hmot vodorovně do 50 m svisle s použitím mechanizace pro budovy a haly výšky přes 12 do 15 m</t>
  </si>
  <si>
    <t>-1933308904</t>
  </si>
  <si>
    <t>41</t>
  </si>
  <si>
    <t>997013501</t>
  </si>
  <si>
    <t>Odvoz suti a vybouraných hmot na skládku nebo meziskládku se složením, na vzdálenost do 1 km</t>
  </si>
  <si>
    <t>1695789658</t>
  </si>
  <si>
    <t>42</t>
  </si>
  <si>
    <t>997013509</t>
  </si>
  <si>
    <t>Odvoz suti a vybouraných hmot na skládku nebo meziskládku se složením, na vzdálenost Příplatek k ceně za každý další i započatý 1 km přes 1 km</t>
  </si>
  <si>
    <t>-1040086081</t>
  </si>
  <si>
    <t>43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</si>
  <si>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</si>
  <si>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</si>
  <si>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-1921494440</t>
  </si>
  <si>
    <t>998</t>
  </si>
  <si>
    <t>Přesun hmot</t>
  </si>
  <si>
    <t>44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</si>
  <si>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</si>
  <si>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</si>
  <si>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2141114130</t>
  </si>
  <si>
    <t>PSV</t>
  </si>
  <si>
    <t>Práce a dodávky PSV</t>
  </si>
  <si>
    <t>721</t>
  </si>
  <si>
    <t>Zdravotechnika - vnitřní kanalizace</t>
  </si>
  <si>
    <t>45</t>
  </si>
  <si>
    <t>721140802</t>
  </si>
  <si>
    <t>Demontáž potrubí z litinových trub odpadních nebo dešťových do DN 100</t>
  </si>
  <si>
    <t>2033387466</t>
  </si>
  <si>
    <t>46</t>
  </si>
  <si>
    <t>721140806</t>
  </si>
  <si>
    <t>Demontáž potrubí z litinových trub odpadních nebo dešťových přes 100 do DN 200</t>
  </si>
  <si>
    <t>169250650</t>
  </si>
  <si>
    <t>47</t>
  </si>
  <si>
    <t>721160802</t>
  </si>
  <si>
    <t>Demontáž potrubí z vláknocementových trub odpadních nebo ventilačních do DN 100</t>
  </si>
  <si>
    <t>-472887703</t>
  </si>
  <si>
    <t>48</t>
  </si>
  <si>
    <t>721160806</t>
  </si>
  <si>
    <t>Demontáž potrubí z vláknocementových trub odpadních nebo ventilačních přes 100 do DN 200</t>
  </si>
  <si>
    <t>1967911490</t>
  </si>
  <si>
    <t>49</t>
  </si>
  <si>
    <t>721173722</t>
  </si>
  <si>
    <t>Potrubí z trub polyetylenových svařované připojovací DN 40</t>
  </si>
  <si>
    <t>394117803</t>
  </si>
  <si>
    <t>50</t>
  </si>
  <si>
    <t>721173723</t>
  </si>
  <si>
    <t>Potrubí z trub polyetylenových svařované připojovací DN 50</t>
  </si>
  <si>
    <t>1835095443</t>
  </si>
  <si>
    <t>51</t>
  </si>
  <si>
    <t>721173746</t>
  </si>
  <si>
    <t>Potrubí z trub polyetylenových svařované větrací DN 100</t>
  </si>
  <si>
    <t>-409466304</t>
  </si>
  <si>
    <t>52</t>
  </si>
  <si>
    <t>721173747</t>
  </si>
  <si>
    <t>Potrubí z trub polyetylenových svařované větrací DN 125</t>
  </si>
  <si>
    <t>-106710018</t>
  </si>
  <si>
    <t>53</t>
  </si>
  <si>
    <t>721194104</t>
  </si>
  <si>
    <t>Vyměření přípojek na potrubí vyvedení a upevnění odpadních výpustek DN 40</t>
  </si>
  <si>
    <t>-2136895072</t>
  </si>
  <si>
    <t>54</t>
  </si>
  <si>
    <t>721194105</t>
  </si>
  <si>
    <t>Vyměření přípojek na potrubí vyvedení a upevnění odpadních výpustek DN 50</t>
  </si>
  <si>
    <t>-1971245310</t>
  </si>
  <si>
    <t>55</t>
  </si>
  <si>
    <t>721194109</t>
  </si>
  <si>
    <t>Vyměření přípojek na potrubí vyvedení a upevnění odpadních výpustek DN 110</t>
  </si>
  <si>
    <t>1726891673</t>
  </si>
  <si>
    <t>56</t>
  </si>
  <si>
    <t>721290111</t>
  </si>
  <si>
    <t>Zkouška těsnosti kanalizace v objektech vodou do DN 125</t>
  </si>
  <si>
    <t>60556663</t>
  </si>
  <si>
    <t>57</t>
  </si>
  <si>
    <t>998721101</t>
  </si>
  <si>
    <t>Přesun hmot pro vnitřní kanalizace stanovený z hmotnosti přesunovaného materiálu vodorovná dopravní vzdálenost do 50 m v objektech výšky do 6 m</t>
  </si>
  <si>
    <t>454598233</t>
  </si>
  <si>
    <t>722</t>
  </si>
  <si>
    <t>Zdravotechnika - vnitřní vodovod</t>
  </si>
  <si>
    <t>58</t>
  </si>
  <si>
    <t>722170801</t>
  </si>
  <si>
    <t>Demontáž rozvodů vody z plastů do Ø 25 mm</t>
  </si>
  <si>
    <t>-1414819147</t>
  </si>
  <si>
    <t>59</t>
  </si>
  <si>
    <t>722174002</t>
  </si>
  <si>
    <t>Potrubí z plastových trubek z polypropylenu PPR svařovaných polyfúzně PN 16 (SDR 7,4) D 20 x 2,8</t>
  </si>
  <si>
    <t>1505550231</t>
  </si>
  <si>
    <t>60</t>
  </si>
  <si>
    <t>722174004</t>
  </si>
  <si>
    <t>Potrubí z plastových trubek z polypropylenu PPR svařovaných polyfúzně PN 16 (SDR 7,4) D 32 x 4,4</t>
  </si>
  <si>
    <t>464308481</t>
  </si>
  <si>
    <t>61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</si>
  <si>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</si>
  <si>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</si>
  <si>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1876693400</t>
  </si>
  <si>
    <t>62</t>
  </si>
  <si>
    <t>722190401</t>
  </si>
  <si>
    <t>Zřízení přípojek na potrubí vyvedení a upevnění výpustek do DN 25</t>
  </si>
  <si>
    <t>496796189</t>
  </si>
  <si>
    <t>63</t>
  </si>
  <si>
    <t>722220111</t>
  </si>
  <si>
    <t>Armatury s jedním závitem nástěnky pro výtokový ventil G 1/2"</t>
  </si>
  <si>
    <t>-1967614647</t>
  </si>
  <si>
    <t>64</t>
  </si>
  <si>
    <t>722290226</t>
  </si>
  <si>
    <t>Zkoušky, proplach a desinfekce vodovodního potrubí zkoušky těsnosti vodovodního potrubí závitového do DN 50</t>
  </si>
  <si>
    <t>1639037123</t>
  </si>
  <si>
    <t>65</t>
  </si>
  <si>
    <t>722290234</t>
  </si>
  <si>
    <t>Zkoušky, proplach a desinfekce vodovodního potrubí proplach a desinfekce vodovodního potrubí do DN 80</t>
  </si>
  <si>
    <t>1845571968</t>
  </si>
  <si>
    <t>66</t>
  </si>
  <si>
    <t>998722101</t>
  </si>
  <si>
    <t>Přesun hmot pro vnitřní vodovod stanovený z hmotnosti přesunovaného materiálu vodorovná dopravní vzdálenost do 50 m v objektech výšky do 6 m</t>
  </si>
  <si>
    <t>581895468</t>
  </si>
  <si>
    <t>725</t>
  </si>
  <si>
    <t>Zdravotechnika - zařizovací předměty</t>
  </si>
  <si>
    <t>67</t>
  </si>
  <si>
    <t>725110811</t>
  </si>
  <si>
    <t>Demontáž klozetů splachovacích s nádrží nebo tlakovým splachovačem</t>
  </si>
  <si>
    <t>soubor</t>
  </si>
  <si>
    <t>-659678096</t>
  </si>
  <si>
    <t>68</t>
  </si>
  <si>
    <t>725112171</t>
  </si>
  <si>
    <t>Zařízení záchodů kombi klozety s hlubokým splachováním odpad vodorovný</t>
  </si>
  <si>
    <t>1511666228</t>
  </si>
  <si>
    <t>69</t>
  </si>
  <si>
    <t>725112182</t>
  </si>
  <si>
    <t>Zařízení záchodů kombi klozety s úspornou armaturou odpad svislý</t>
  </si>
  <si>
    <t>-582140160</t>
  </si>
  <si>
    <t>70</t>
  </si>
  <si>
    <t>725121013</t>
  </si>
  <si>
    <t>Pisoárové záchodky splachovače automatické s montážní krabicí bateriové</t>
  </si>
  <si>
    <t>2143270083</t>
  </si>
  <si>
    <t>71</t>
  </si>
  <si>
    <t>725122817</t>
  </si>
  <si>
    <t>Demontáž pisoárů bez nádrže s rohovým ventilem s 1 záchodkem</t>
  </si>
  <si>
    <t>971592758</t>
  </si>
  <si>
    <t>72</t>
  </si>
  <si>
    <t>725210821</t>
  </si>
  <si>
    <t>Demontáž umyvadel bez výtokových armatur umyvadel</t>
  </si>
  <si>
    <t>1174714860</t>
  </si>
  <si>
    <t>73</t>
  </si>
  <si>
    <t>725211615</t>
  </si>
  <si>
    <t>Umyvadla keramická bílá bez výtokových armatur připevněná na stěnu šrouby s krytem na sifon (polosloupem), šířka umyvadla 500 mm</t>
  </si>
  <si>
    <t>1537568451</t>
  </si>
  <si>
    <t>74</t>
  </si>
  <si>
    <t>725230811</t>
  </si>
  <si>
    <t>Demontáž bidetů diturvitových</t>
  </si>
  <si>
    <t>-403456279</t>
  </si>
  <si>
    <t>75</t>
  </si>
  <si>
    <t>725291211</t>
  </si>
  <si>
    <t>Doplňky zařízení koupelen a záchodů keramické mýdelník jednoduchý</t>
  </si>
  <si>
    <t>1091118719</t>
  </si>
  <si>
    <t>76</t>
  </si>
  <si>
    <t>725291511</t>
  </si>
  <si>
    <t>Doplňky zařízení koupelen a záchodů plastové dávkovač tekutého mýdla na 350 ml</t>
  </si>
  <si>
    <t>-973055120</t>
  </si>
  <si>
    <t>77</t>
  </si>
  <si>
    <t>725291521</t>
  </si>
  <si>
    <t>Doplňky zařízení koupelen a záchodů plastové zásobník toaletních papírů</t>
  </si>
  <si>
    <t>-737740991</t>
  </si>
  <si>
    <t>78</t>
  </si>
  <si>
    <t>725330840</t>
  </si>
  <si>
    <t>Demontáž výlevek bez výtokových armatur a bez nádrže a splachovacího potrubí ocelových nebo litinových</t>
  </si>
  <si>
    <t>-575677317</t>
  </si>
  <si>
    <t>79</t>
  </si>
  <si>
    <t>725530823</t>
  </si>
  <si>
    <t>Demontáž elektrických zásobníkových ohřívačů vody tlakových od 50 do 200 l</t>
  </si>
  <si>
    <t>-550843728</t>
  </si>
  <si>
    <t>80</t>
  </si>
  <si>
    <t>725532114</t>
  </si>
  <si>
    <t>Elektrické ohřívače zásobníkové beztlakové přepadové akumulační s pojistným ventilem závěsné svislé objem nádrže (příkon) 80 l (3,0 kW) rychloohřev 220 V</t>
  </si>
  <si>
    <t>1909751224</t>
  </si>
  <si>
    <t>81</t>
  </si>
  <si>
    <t>725813111</t>
  </si>
  <si>
    <t>Ventily rohové bez připojovací trubičky nebo flexi hadičky G 1/2"</t>
  </si>
  <si>
    <t>2005902677</t>
  </si>
  <si>
    <t>82</t>
  </si>
  <si>
    <t>725820801</t>
  </si>
  <si>
    <t>Demontáž baterií nástěnných do G 3/4</t>
  </si>
  <si>
    <t>-755480131</t>
  </si>
  <si>
    <t>83</t>
  </si>
  <si>
    <t>725822611</t>
  </si>
  <si>
    <t>Baterie umyvadlové stojánkové pákové bez výpusti</t>
  </si>
  <si>
    <t>-1204967698</t>
  </si>
  <si>
    <t>84</t>
  </si>
  <si>
    <t>998725101</t>
  </si>
  <si>
    <t>Přesun hmot pro zařizovací předměty stanovený z hmotnosti přesunovaného materiálu vodorovná dopravní vzdálenost do 50 m v objektech výšky do 6 m</t>
  </si>
  <si>
    <t>-842821125</t>
  </si>
  <si>
    <t>741</t>
  </si>
  <si>
    <t>Elektroinstalace - silnoproud</t>
  </si>
  <si>
    <t>85</t>
  </si>
  <si>
    <t>741112001</t>
  </si>
  <si>
    <t>Montáž krabic elektroinstalačních bez napojení na trubky a lišty, demontáže a montáže víčka a přístroje protahovacích nebo odbočných zapuštěných plastových kruhových</t>
  </si>
  <si>
    <t>1091017937</t>
  </si>
  <si>
    <t>86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</si>
  <si>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</si>
  <si>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</si>
  <si>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-1866216698</t>
  </si>
  <si>
    <t>87</t>
  </si>
  <si>
    <t>741122005</t>
  </si>
  <si>
    <t>Montáž kabelů měděných bez ukončení uložených pod omítku plných plochých nebo bezhalogenových (např. CYKYLo) počtu a průřezu žil 3x1 až 2,5 mm2</t>
  </si>
  <si>
    <t>1154989128</t>
  </si>
  <si>
    <t>88</t>
  </si>
  <si>
    <t>34109517</t>
  </si>
  <si>
    <t>kabel instalační plochý jádro Cu plné izolace PVC plášť PVC 450/750V (CYKYLo) 3x2,5mm2</t>
  </si>
  <si>
    <t>1818635692</t>
  </si>
  <si>
    <t>89</t>
  </si>
  <si>
    <t>34571457</t>
  </si>
  <si>
    <t>krabice pod omítku PVC odbočná kruhová D 70mm s víčkem</t>
  </si>
  <si>
    <t>-1684704044</t>
  </si>
  <si>
    <t>90</t>
  </si>
  <si>
    <t>34571521</t>
  </si>
  <si>
    <t>krabice pod omítku PVC odbočná kruhová D 70mm s víčkem a svorkovnicí</t>
  </si>
  <si>
    <t>-2076292577</t>
  </si>
  <si>
    <t>91</t>
  </si>
  <si>
    <t>34571551</t>
  </si>
  <si>
    <t>víčko krabic z PH, D 80mm</t>
  </si>
  <si>
    <t>1536675670</t>
  </si>
  <si>
    <t>92</t>
  </si>
  <si>
    <t>34535000</t>
  </si>
  <si>
    <t>spínač kompletní, zápustný, jednopólový, řazení 1, šroubové svorky</t>
  </si>
  <si>
    <t>1593726158</t>
  </si>
  <si>
    <t>93</t>
  </si>
  <si>
    <t>741132103</t>
  </si>
  <si>
    <t>Ukončení kabelů smršťovací záklopkou nebo páskou se zapojením bez letování, počtu a průřezu žil 3x1,5 až 4 mm2</t>
  </si>
  <si>
    <t>-1621485517</t>
  </si>
  <si>
    <t>94</t>
  </si>
  <si>
    <t>741310001</t>
  </si>
  <si>
    <t>Montáž spínačů jedno nebo dvoupólových nástěnných se zapojením vodičů, pro prostředí normální spínačů, řazení 1-jednopólových</t>
  </si>
  <si>
    <t>1338618437</t>
  </si>
  <si>
    <t>95</t>
  </si>
  <si>
    <t>741371004</t>
  </si>
  <si>
    <t>Montáž svítidel zářivkových se zapojením vodičů bytových nebo společenských místností stropních přisazených 2 zdroje s krytem</t>
  </si>
  <si>
    <t>147400207</t>
  </si>
  <si>
    <t>96</t>
  </si>
  <si>
    <t>741378003</t>
  </si>
  <si>
    <t>Zřízení upevňovacích bodů pro svítidla s vyvrtáním díry s osazením závěsného háku v betonu</t>
  </si>
  <si>
    <t>-1586252495</t>
  </si>
  <si>
    <t>97</t>
  </si>
  <si>
    <t>741810001</t>
  </si>
  <si>
    <t>Zkoušky a prohlídky elektrických rozvodů a zařízení celková prohlídka a vyhotovení revizní zprávy pro objem montážních prací do 100 tis. Kč</t>
  </si>
  <si>
    <t>1351422799</t>
  </si>
  <si>
    <t>98</t>
  </si>
  <si>
    <t>998741103</t>
  </si>
  <si>
    <t>Přesun hmot pro silnoproud stanovený z hmotnosti přesunovaného materiálu vodorovná dopravní vzdálenost do 50 m v objektech výšky přes 12 do 24 m</t>
  </si>
  <si>
    <t>-1110866792</t>
  </si>
  <si>
    <t>751</t>
  </si>
  <si>
    <t>Vzduchotechnika</t>
  </si>
  <si>
    <t>99</t>
  </si>
  <si>
    <t>751111131</t>
  </si>
  <si>
    <t>Montáž ventilátoru axiálního nízkotlakého potrubního základního, průměru do 200 mm</t>
  </si>
  <si>
    <t>-1088674953</t>
  </si>
  <si>
    <t>100</t>
  </si>
  <si>
    <t>42914130</t>
  </si>
  <si>
    <t>ventilátor axiální stěnový skříň z plastu 12V bezpečnostní provedení IP57 7W D 100mm</t>
  </si>
  <si>
    <t>37965376</t>
  </si>
  <si>
    <t>101</t>
  </si>
  <si>
    <t>42917521</t>
  </si>
  <si>
    <t>spona rychloupínací D 125mm</t>
  </si>
  <si>
    <t>-617233352</t>
  </si>
  <si>
    <t>102</t>
  </si>
  <si>
    <t>751322011</t>
  </si>
  <si>
    <t>Montáž talířových ventilů, anemostatů, dýz talířového ventilu, průměru do 100 mm</t>
  </si>
  <si>
    <t>1519689818</t>
  </si>
  <si>
    <t>103</t>
  </si>
  <si>
    <t>42972201</t>
  </si>
  <si>
    <t>ventil talířový pro přívod a odvod vzduchu plastový D 100mm</t>
  </si>
  <si>
    <t>1677930864</t>
  </si>
  <si>
    <t>104</t>
  </si>
  <si>
    <t>751398041</t>
  </si>
  <si>
    <t>Montáž ostatních zařízení protidešťové žaluzie nebo žaluziové klapky na kruhové potrubí, průměru do 300 mm</t>
  </si>
  <si>
    <t>843837206</t>
  </si>
  <si>
    <t>105</t>
  </si>
  <si>
    <t>42972901</t>
  </si>
  <si>
    <t>žaluzie protidešťová plastová s pevnými lamelami, pro potrubí D 160mm</t>
  </si>
  <si>
    <t>-1761621915</t>
  </si>
  <si>
    <t>106</t>
  </si>
  <si>
    <t>751510042</t>
  </si>
  <si>
    <t>Vzduchotechnické potrubí z pozinkovaného plechu kruhové, trouba spirálně vinutá bez příruby, průměru přes 100 do 200 mm</t>
  </si>
  <si>
    <t>1933267107</t>
  </si>
  <si>
    <t>107</t>
  </si>
  <si>
    <t>42981097</t>
  </si>
  <si>
    <t>trouba spirálně vinutá Pz D 125mm, l=3000mm</t>
  </si>
  <si>
    <t>503939391</t>
  </si>
  <si>
    <t>108</t>
  </si>
  <si>
    <t>42981237</t>
  </si>
  <si>
    <t>spojka potrubí kruhového vnější Pz D 125mm</t>
  </si>
  <si>
    <t>806554977</t>
  </si>
  <si>
    <t>109</t>
  </si>
  <si>
    <t>751514262</t>
  </si>
  <si>
    <t>Montáž kalhotového kusu nebo odbočky jednostranné do plechového potrubí kruhového s přírubou, průměru přes 100 do 200 mm</t>
  </si>
  <si>
    <t>-1952156599</t>
  </si>
  <si>
    <t>110</t>
  </si>
  <si>
    <t>42981425</t>
  </si>
  <si>
    <t>odbočka jednostranná osová Pz T-kus 90° D1/D2 = 125/100mm</t>
  </si>
  <si>
    <t>1900070256</t>
  </si>
  <si>
    <t>111</t>
  </si>
  <si>
    <t>751572102</t>
  </si>
  <si>
    <t>Závěs kruhového potrubí pomocí objímky, kotvené do betonu průměru potrubí přes 100 do 200 mm</t>
  </si>
  <si>
    <t>-183260996</t>
  </si>
  <si>
    <t>112</t>
  </si>
  <si>
    <t>998751101</t>
  </si>
  <si>
    <t>Přesun hmot pro vzduchotechniku stanovený z hmotnosti přesunovaného materiálu vodorovná dopravní vzdálenost do 100 m v objektech výšky do 12 m</t>
  </si>
  <si>
    <t>1373697352</t>
  </si>
  <si>
    <t>766</t>
  </si>
  <si>
    <t>Konstrukce truhlářské</t>
  </si>
  <si>
    <t>113</t>
  </si>
  <si>
    <t>766660001</t>
  </si>
  <si>
    <t>Montáž dveřních křídel dřevěných nebo plastových otevíravých do ocelové zárubně povrchově upravených jednokřídlových, šířky do 800 mm</t>
  </si>
  <si>
    <t>1660023218</t>
  </si>
  <si>
    <t>114</t>
  </si>
  <si>
    <t>61162072</t>
  </si>
  <si>
    <t>dveře jednokřídlé voštinové povrch laminátový plné 600x1970-2100mm</t>
  </si>
  <si>
    <t>148935089</t>
  </si>
  <si>
    <t>115</t>
  </si>
  <si>
    <t>61162073</t>
  </si>
  <si>
    <t>dveře jednokřídlé voštinové povrch laminátový plné 700x1970-2100mm</t>
  </si>
  <si>
    <t>2002168077</t>
  </si>
  <si>
    <t>116</t>
  </si>
  <si>
    <t>766660002</t>
  </si>
  <si>
    <t>Montáž dveřních křídel dřevěných nebo plastových otevíravých do ocelové zárubně povrchově upravených jednokřídlových, šířky přes 800 mm</t>
  </si>
  <si>
    <t>1394941663</t>
  </si>
  <si>
    <t>117</t>
  </si>
  <si>
    <t>61162075</t>
  </si>
  <si>
    <t>dveře jednokřídlé voštinové povrch laminátový plné 900x1970-2100mm</t>
  </si>
  <si>
    <t>1085003034</t>
  </si>
  <si>
    <t>118</t>
  </si>
  <si>
    <t>998766102</t>
  </si>
  <si>
    <t>Přesun hmot pro konstrukce truhlářské stanovený z hmotnosti přesunovaného materiálu vodorovná dopravní vzdálenost do 50 m v objektech výšky přes 6 do 12 m</t>
  </si>
  <si>
    <t>949873359</t>
  </si>
  <si>
    <t>767</t>
  </si>
  <si>
    <t>Konstrukce zámečnické</t>
  </si>
  <si>
    <t>119</t>
  </si>
  <si>
    <t>767132812</t>
  </si>
  <si>
    <t>Demontáž stěn a příček z plechů svařovaných do suti</t>
  </si>
  <si>
    <t>-1064857284</t>
  </si>
  <si>
    <t>771</t>
  </si>
  <si>
    <t>Podlahy z dlaždic</t>
  </si>
  <si>
    <t>120</t>
  </si>
  <si>
    <t>771121011</t>
  </si>
  <si>
    <t>Příprava podkladu před provedením dlažby nátěr penetrační na podlahu</t>
  </si>
  <si>
    <t>-421786</t>
  </si>
  <si>
    <t>121</t>
  </si>
  <si>
    <t>771474112</t>
  </si>
  <si>
    <t>Montáž soklů z dlaždic keramických lepených cementovým flexibilním lepidlem rovných, výšky přes 65 do 90 mm</t>
  </si>
  <si>
    <t>2036774774</t>
  </si>
  <si>
    <t>122</t>
  </si>
  <si>
    <t>59761184</t>
  </si>
  <si>
    <t>sokl keramický mrazuvzdorný povrch hladký/matný tl do 10mm výšky přes 65 do 90mm</t>
  </si>
  <si>
    <t>1939357274</t>
  </si>
  <si>
    <t>123</t>
  </si>
  <si>
    <t>771574417</t>
  </si>
  <si>
    <t>Montáž podlah z dlaždic keramických lepených cementovým flexibilním lepidlem hladkých, tloušťky do 10 mm přes 12 do 19 ks/m2</t>
  </si>
  <si>
    <t>-535848707</t>
  </si>
  <si>
    <t>124</t>
  </si>
  <si>
    <t>59761174</t>
  </si>
  <si>
    <t>dlažba keramická slinutá mrazuvzdorná do interiéru i exteriéru R11/B povrch reliéfní/matný tl do 10mm přes 9 do 12ks/m2</t>
  </si>
  <si>
    <t>1468268039</t>
  </si>
  <si>
    <t>125</t>
  </si>
  <si>
    <t>998771101</t>
  </si>
  <si>
    <t>Přesun hmot pro podlahy z dlaždic stanovený z hmotnosti přesunovaného materiálu vodorovná dopravní vzdálenost do 50 m v objektech výšky do 6 m</t>
  </si>
  <si>
    <t>-1251859719</t>
  </si>
  <si>
    <t>781</t>
  </si>
  <si>
    <t>Dokončovací práce - obklady</t>
  </si>
  <si>
    <t>126</t>
  </si>
  <si>
    <t>781121011</t>
  </si>
  <si>
    <t>Příprava podkladu před provedením obkladu nátěr penetrační na stěnu</t>
  </si>
  <si>
    <t>-720696740</t>
  </si>
  <si>
    <t>127</t>
  </si>
  <si>
    <t>781474114</t>
  </si>
  <si>
    <t>Montáž obkladů vnitřních stěn z dlaždic keramických lepených flexibilním lepidlem maloformátových hladkých přes 19 do 22 ks/m2</t>
  </si>
  <si>
    <t>-1682679199</t>
  </si>
  <si>
    <t>128</t>
  </si>
  <si>
    <t>59761040</t>
  </si>
  <si>
    <t>obklad keramický hladký přes 19 do 22ks/m2</t>
  </si>
  <si>
    <t>-958585060</t>
  </si>
  <si>
    <t>129</t>
  </si>
  <si>
    <t>781477114</t>
  </si>
  <si>
    <t>Montáž obkladů vnitřních stěn z dlaždic keramických Příplatek k cenám za dvousložkový spárovací tmel</t>
  </si>
  <si>
    <t>-88493730</t>
  </si>
  <si>
    <t>130</t>
  </si>
  <si>
    <t>781492111</t>
  </si>
  <si>
    <t>Obklad - dokončující práce montáž profilu kladeného do malty rohového</t>
  </si>
  <si>
    <t>-1085811568</t>
  </si>
  <si>
    <t>131</t>
  </si>
  <si>
    <t>28342001a</t>
  </si>
  <si>
    <t>lišta ukončovací z PVC 8mm</t>
  </si>
  <si>
    <t>-2069891225</t>
  </si>
  <si>
    <t>132</t>
  </si>
  <si>
    <t>781492151</t>
  </si>
  <si>
    <t>Obklad - dokončující práce montáž profilu kladeného do malty ukončovacího</t>
  </si>
  <si>
    <t>-545051033</t>
  </si>
  <si>
    <t>133</t>
  </si>
  <si>
    <t>28342001</t>
  </si>
  <si>
    <t>1621567537</t>
  </si>
  <si>
    <t>134</t>
  </si>
  <si>
    <t>998781101</t>
  </si>
  <si>
    <t>Přesun hmot pro obklady keramické stanovený z hmotnosti přesunovaného materiálu vodorovná dopravní vzdálenost do 50 m v objektech výšky do 6 m</t>
  </si>
  <si>
    <t>1121236477</t>
  </si>
  <si>
    <t>783</t>
  </si>
  <si>
    <t>Dokončovací práce - nátěry</t>
  </si>
  <si>
    <t>135</t>
  </si>
  <si>
    <t>783314101</t>
  </si>
  <si>
    <t>Základní nátěr zámečnických konstrukcí jednonásobný syntetický</t>
  </si>
  <si>
    <t>-1678905453</t>
  </si>
  <si>
    <t>136</t>
  </si>
  <si>
    <t>783315101</t>
  </si>
  <si>
    <t>Mezinátěr zámečnických konstrukcí jednonásobný syntetický standardní</t>
  </si>
  <si>
    <t>1045506312</t>
  </si>
  <si>
    <t>137</t>
  </si>
  <si>
    <t>783317101</t>
  </si>
  <si>
    <t>Krycí nátěr (email) zámečnických konstrukcí jednonásobný syntetický standardní</t>
  </si>
  <si>
    <t>1848321270</t>
  </si>
  <si>
    <t>784</t>
  </si>
  <si>
    <t>Dokončovací práce - malby a tapety</t>
  </si>
  <si>
    <t>138</t>
  </si>
  <si>
    <t>784181111</t>
  </si>
  <si>
    <t>Penetrace podkladu jednonásobná základní silikátová bezbarvá v místnostech výšky do 3,80 m</t>
  </si>
  <si>
    <t>1671907950</t>
  </si>
  <si>
    <t>139</t>
  </si>
  <si>
    <t>784221101</t>
  </si>
  <si>
    <t>Malby z malířských směsí otěruvzdorných za sucha dvojnásobné, bílé za sucha otěruvzdorné dobře v místnostech výšky do 3,80 m</t>
  </si>
  <si>
    <t>-1962990698</t>
  </si>
  <si>
    <t>08085901</t>
  </si>
  <si>
    <t>CZ08085901</t>
  </si>
  <si>
    <t>NORD STAVEBNÍ s.r.o., Kaštanová 1055/14, 779 00 Olomouc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</si>
</sst>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topLeftCell="A4" workbookViewId="0">
      <selection activeCell="AC10" sqref="AC1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11" t="s">
        <v>14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18"/>
      <c r="AL5" s="18"/>
      <c r="AM5" s="18"/>
      <c r="AN5" s="18"/>
      <c r="AO5" s="18"/>
      <c r="AP5" s="18"/>
      <c r="AQ5" s="18"/>
      <c r="AR5" s="16"/>
      <c r="BE5" s="208" t="s">
        <v>15</v>
      </c>
      <c r="BS5" s="13" t="s">
        <v>6</v>
      </c>
    </row>
    <row r="6" spans="1:74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13" t="s">
        <v>17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18"/>
      <c r="AL6" s="18"/>
      <c r="AM6" s="18"/>
      <c r="AN6" s="18"/>
      <c r="AO6" s="18"/>
      <c r="AP6" s="18"/>
      <c r="AQ6" s="18"/>
      <c r="AR6" s="16"/>
      <c r="BE6" s="209"/>
      <c r="BS6" s="13" t="s">
        <v>6</v>
      </c>
    </row>
    <row r="7" spans="1:74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09"/>
      <c r="BS7" s="13" t="s">
        <v>6</v>
      </c>
    </row>
    <row r="8" spans="1:74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55">
        <v>45444</v>
      </c>
      <c r="AO8" s="18"/>
      <c r="AP8" s="18"/>
      <c r="AQ8" s="18"/>
      <c r="AR8" s="16"/>
      <c r="BE8" s="209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09"/>
      <c r="BS9" s="13" t="s">
        <v>6</v>
      </c>
    </row>
    <row r="10" spans="1:74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3" t="s">
        <v>1</v>
      </c>
      <c r="AO10" s="18"/>
      <c r="AP10" s="18"/>
      <c r="AQ10" s="18"/>
      <c r="AR10" s="16"/>
      <c r="BE10" s="209"/>
      <c r="BS10" s="13" t="s">
        <v>6</v>
      </c>
    </row>
    <row r="11" spans="1:74" ht="18.399999999999999" customHeight="1">
      <c r="B11" s="17"/>
      <c r="C11" s="18"/>
      <c r="D11" s="18"/>
      <c r="E11" s="23" t="s">
        <v>25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09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09"/>
      <c r="BS12" s="13" t="s">
        <v>6</v>
      </c>
    </row>
    <row r="13" spans="1:74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7" t="s">
        <v>721</v>
      </c>
      <c r="AO13" s="18"/>
      <c r="AP13" s="18"/>
      <c r="AQ13" s="18"/>
      <c r="AR13" s="16"/>
      <c r="BE13" s="209"/>
      <c r="BS13" s="13" t="s">
        <v>6</v>
      </c>
    </row>
    <row r="14" spans="1:74" ht="12.75">
      <c r="B14" s="17"/>
      <c r="C14" s="18"/>
      <c r="D14" s="18"/>
      <c r="E14" s="214" t="s">
        <v>723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5" t="s">
        <v>26</v>
      </c>
      <c r="AL14" s="18"/>
      <c r="AM14" s="18"/>
      <c r="AN14" s="27" t="s">
        <v>722</v>
      </c>
      <c r="AO14" s="18"/>
      <c r="AP14" s="18"/>
      <c r="AQ14" s="18"/>
      <c r="AR14" s="16"/>
      <c r="BE14" s="209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09"/>
      <c r="BS15" s="13" t="s">
        <v>4</v>
      </c>
    </row>
    <row r="16" spans="1:74" ht="12" customHeight="1">
      <c r="B16" s="17"/>
      <c r="C16" s="18"/>
      <c r="D16" s="25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3" t="s">
        <v>1</v>
      </c>
      <c r="AO16" s="18"/>
      <c r="AP16" s="18"/>
      <c r="AQ16" s="18"/>
      <c r="AR16" s="16"/>
      <c r="BE16" s="209"/>
      <c r="BS16" s="13" t="s">
        <v>4</v>
      </c>
    </row>
    <row r="17" spans="1:71" ht="18.399999999999999" customHeight="1">
      <c r="B17" s="17"/>
      <c r="C17" s="18"/>
      <c r="D17" s="18"/>
      <c r="E17" s="23" t="s">
        <v>29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09"/>
      <c r="BS17" s="13" t="s">
        <v>30</v>
      </c>
    </row>
    <row r="18" spans="1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09"/>
      <c r="BS18" s="13" t="s">
        <v>6</v>
      </c>
    </row>
    <row r="19" spans="1:7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209"/>
      <c r="BS19" s="13" t="s">
        <v>6</v>
      </c>
    </row>
    <row r="20" spans="1:71" ht="18.399999999999999" customHeight="1">
      <c r="B20" s="17"/>
      <c r="C20" s="18"/>
      <c r="D20" s="18"/>
      <c r="E20" s="23" t="s">
        <v>29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09"/>
      <c r="BS20" s="13" t="s">
        <v>4</v>
      </c>
    </row>
    <row r="21" spans="1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09"/>
    </row>
    <row r="22" spans="1:7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09"/>
    </row>
    <row r="23" spans="1:71" ht="16.5" customHeight="1">
      <c r="B23" s="17"/>
      <c r="C23" s="18"/>
      <c r="D23" s="18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18"/>
      <c r="AP23" s="18"/>
      <c r="AQ23" s="18"/>
      <c r="AR23" s="16"/>
      <c r="BE23" s="209"/>
    </row>
    <row r="24" spans="1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09"/>
    </row>
    <row r="25" spans="1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09"/>
    </row>
    <row r="26" spans="1:71" s="1" customFormat="1" ht="25.9" customHeight="1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7">
        <f>ROUND(AG94,2)</f>
        <v>1235352</v>
      </c>
      <c r="AL26" s="218"/>
      <c r="AM26" s="218"/>
      <c r="AN26" s="218"/>
      <c r="AO26" s="218"/>
      <c r="AP26" s="32"/>
      <c r="AQ26" s="32"/>
      <c r="AR26" s="35"/>
      <c r="BE26" s="209"/>
    </row>
    <row r="27" spans="1:71" s="1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09"/>
    </row>
    <row r="28" spans="1:71" s="1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19" t="s">
        <v>34</v>
      </c>
      <c r="M28" s="219"/>
      <c r="N28" s="219"/>
      <c r="O28" s="219"/>
      <c r="P28" s="219"/>
      <c r="Q28" s="32"/>
      <c r="R28" s="32"/>
      <c r="S28" s="32"/>
      <c r="T28" s="32"/>
      <c r="U28" s="32"/>
      <c r="V28" s="32"/>
      <c r="W28" s="219" t="s">
        <v>35</v>
      </c>
      <c r="X28" s="219"/>
      <c r="Y28" s="219"/>
      <c r="Z28" s="219"/>
      <c r="AA28" s="219"/>
      <c r="AB28" s="219"/>
      <c r="AC28" s="219"/>
      <c r="AD28" s="219"/>
      <c r="AE28" s="219"/>
      <c r="AF28" s="32"/>
      <c r="AG28" s="32"/>
      <c r="AH28" s="32"/>
      <c r="AI28" s="32"/>
      <c r="AJ28" s="32"/>
      <c r="AK28" s="219" t="s">
        <v>36</v>
      </c>
      <c r="AL28" s="219"/>
      <c r="AM28" s="219"/>
      <c r="AN28" s="219"/>
      <c r="AO28" s="219"/>
      <c r="AP28" s="32"/>
      <c r="AQ28" s="32"/>
      <c r="AR28" s="35"/>
      <c r="BE28" s="209"/>
    </row>
    <row r="29" spans="1:71" s="2" customFormat="1" ht="14.45" customHeight="1">
      <c r="B29" s="36"/>
      <c r="C29" s="37"/>
      <c r="D29" s="25" t="s">
        <v>37</v>
      </c>
      <c r="E29" s="37"/>
      <c r="F29" s="25" t="s">
        <v>38</v>
      </c>
      <c r="G29" s="37"/>
      <c r="H29" s="37"/>
      <c r="I29" s="37"/>
      <c r="J29" s="37"/>
      <c r="K29" s="37"/>
      <c r="L29" s="222">
        <v>0.21</v>
      </c>
      <c r="M29" s="221"/>
      <c r="N29" s="221"/>
      <c r="O29" s="221"/>
      <c r="P29" s="221"/>
      <c r="Q29" s="37"/>
      <c r="R29" s="37"/>
      <c r="S29" s="37"/>
      <c r="T29" s="37"/>
      <c r="U29" s="37"/>
      <c r="V29" s="37"/>
      <c r="W29" s="220">
        <f>ROUND(AZ94, 2)</f>
        <v>1235352</v>
      </c>
      <c r="X29" s="221"/>
      <c r="Y29" s="221"/>
      <c r="Z29" s="221"/>
      <c r="AA29" s="221"/>
      <c r="AB29" s="221"/>
      <c r="AC29" s="221"/>
      <c r="AD29" s="221"/>
      <c r="AE29" s="221"/>
      <c r="AF29" s="37"/>
      <c r="AG29" s="37"/>
      <c r="AH29" s="37"/>
      <c r="AI29" s="37"/>
      <c r="AJ29" s="37"/>
      <c r="AK29" s="220">
        <f>ROUND(AV94, 2)</f>
        <v>259423.92</v>
      </c>
      <c r="AL29" s="221"/>
      <c r="AM29" s="221"/>
      <c r="AN29" s="221"/>
      <c r="AO29" s="221"/>
      <c r="AP29" s="37"/>
      <c r="AQ29" s="37"/>
      <c r="AR29" s="38"/>
      <c r="BE29" s="210"/>
    </row>
    <row r="30" spans="1:71" s="2" customFormat="1" ht="14.45" customHeight="1">
      <c r="B30" s="36"/>
      <c r="C30" s="37"/>
      <c r="D30" s="37"/>
      <c r="E30" s="37"/>
      <c r="F30" s="25" t="s">
        <v>39</v>
      </c>
      <c r="G30" s="37"/>
      <c r="H30" s="37"/>
      <c r="I30" s="37"/>
      <c r="J30" s="37"/>
      <c r="K30" s="37"/>
      <c r="L30" s="222">
        <v>0.12</v>
      </c>
      <c r="M30" s="221"/>
      <c r="N30" s="221"/>
      <c r="O30" s="221"/>
      <c r="P30" s="221"/>
      <c r="Q30" s="37"/>
      <c r="R30" s="37"/>
      <c r="S30" s="37"/>
      <c r="T30" s="37"/>
      <c r="U30" s="37"/>
      <c r="V30" s="37"/>
      <c r="W30" s="220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F30" s="37"/>
      <c r="AG30" s="37"/>
      <c r="AH30" s="37"/>
      <c r="AI30" s="37"/>
      <c r="AJ30" s="37"/>
      <c r="AK30" s="220">
        <f>ROUND(AW94, 2)</f>
        <v>0</v>
      </c>
      <c r="AL30" s="221"/>
      <c r="AM30" s="221"/>
      <c r="AN30" s="221"/>
      <c r="AO30" s="221"/>
      <c r="AP30" s="37"/>
      <c r="AQ30" s="37"/>
      <c r="AR30" s="38"/>
      <c r="BE30" s="210"/>
    </row>
    <row r="31" spans="1:71" s="2" customFormat="1" ht="14.45" hidden="1" customHeight="1">
      <c r="B31" s="36"/>
      <c r="C31" s="37"/>
      <c r="D31" s="37"/>
      <c r="E31" s="37"/>
      <c r="F31" s="25" t="s">
        <v>40</v>
      </c>
      <c r="G31" s="37"/>
      <c r="H31" s="37"/>
      <c r="I31" s="37"/>
      <c r="J31" s="37"/>
      <c r="K31" s="37"/>
      <c r="L31" s="222">
        <v>0.21</v>
      </c>
      <c r="M31" s="221"/>
      <c r="N31" s="221"/>
      <c r="O31" s="221"/>
      <c r="P31" s="221"/>
      <c r="Q31" s="37"/>
      <c r="R31" s="37"/>
      <c r="S31" s="37"/>
      <c r="T31" s="37"/>
      <c r="U31" s="37"/>
      <c r="V31" s="37"/>
      <c r="W31" s="220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F31" s="37"/>
      <c r="AG31" s="37"/>
      <c r="AH31" s="37"/>
      <c r="AI31" s="37"/>
      <c r="AJ31" s="37"/>
      <c r="AK31" s="220">
        <v>0</v>
      </c>
      <c r="AL31" s="221"/>
      <c r="AM31" s="221"/>
      <c r="AN31" s="221"/>
      <c r="AO31" s="221"/>
      <c r="AP31" s="37"/>
      <c r="AQ31" s="37"/>
      <c r="AR31" s="38"/>
      <c r="BE31" s="210"/>
    </row>
    <row r="32" spans="1:71" s="2" customFormat="1" ht="14.45" hidden="1" customHeight="1">
      <c r="B32" s="36"/>
      <c r="C32" s="37"/>
      <c r="D32" s="37"/>
      <c r="E32" s="37"/>
      <c r="F32" s="25" t="s">
        <v>41</v>
      </c>
      <c r="G32" s="37"/>
      <c r="H32" s="37"/>
      <c r="I32" s="37"/>
      <c r="J32" s="37"/>
      <c r="K32" s="37"/>
      <c r="L32" s="222">
        <v>0.12</v>
      </c>
      <c r="M32" s="221"/>
      <c r="N32" s="221"/>
      <c r="O32" s="221"/>
      <c r="P32" s="221"/>
      <c r="Q32" s="37"/>
      <c r="R32" s="37"/>
      <c r="S32" s="37"/>
      <c r="T32" s="37"/>
      <c r="U32" s="37"/>
      <c r="V32" s="37"/>
      <c r="W32" s="220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F32" s="37"/>
      <c r="AG32" s="37"/>
      <c r="AH32" s="37"/>
      <c r="AI32" s="37"/>
      <c r="AJ32" s="37"/>
      <c r="AK32" s="220">
        <v>0</v>
      </c>
      <c r="AL32" s="221"/>
      <c r="AM32" s="221"/>
      <c r="AN32" s="221"/>
      <c r="AO32" s="221"/>
      <c r="AP32" s="37"/>
      <c r="AQ32" s="37"/>
      <c r="AR32" s="38"/>
      <c r="BE32" s="210"/>
    </row>
    <row r="33" spans="1:57" s="2" customFormat="1" ht="14.45" hidden="1" customHeight="1">
      <c r="B33" s="36"/>
      <c r="C33" s="37"/>
      <c r="D33" s="37"/>
      <c r="E33" s="37"/>
      <c r="F33" s="25" t="s">
        <v>42</v>
      </c>
      <c r="G33" s="37"/>
      <c r="H33" s="37"/>
      <c r="I33" s="37"/>
      <c r="J33" s="37"/>
      <c r="K33" s="37"/>
      <c r="L33" s="222">
        <v>0</v>
      </c>
      <c r="M33" s="221"/>
      <c r="N33" s="221"/>
      <c r="O33" s="221"/>
      <c r="P33" s="221"/>
      <c r="Q33" s="37"/>
      <c r="R33" s="37"/>
      <c r="S33" s="37"/>
      <c r="T33" s="37"/>
      <c r="U33" s="37"/>
      <c r="V33" s="37"/>
      <c r="W33" s="220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F33" s="37"/>
      <c r="AG33" s="37"/>
      <c r="AH33" s="37"/>
      <c r="AI33" s="37"/>
      <c r="AJ33" s="37"/>
      <c r="AK33" s="220">
        <v>0</v>
      </c>
      <c r="AL33" s="221"/>
      <c r="AM33" s="221"/>
      <c r="AN33" s="221"/>
      <c r="AO33" s="221"/>
      <c r="AP33" s="37"/>
      <c r="AQ33" s="37"/>
      <c r="AR33" s="38"/>
      <c r="BE33" s="210"/>
    </row>
    <row r="34" spans="1:57" s="1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09"/>
    </row>
    <row r="35" spans="1:57" s="1" customFormat="1" ht="25.9" customHeight="1">
      <c r="A35" s="30"/>
      <c r="B35" s="31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23" t="s">
        <v>45</v>
      </c>
      <c r="Y35" s="224"/>
      <c r="Z35" s="224"/>
      <c r="AA35" s="224"/>
      <c r="AB35" s="224"/>
      <c r="AC35" s="41"/>
      <c r="AD35" s="41"/>
      <c r="AE35" s="41"/>
      <c r="AF35" s="41"/>
      <c r="AG35" s="41"/>
      <c r="AH35" s="41"/>
      <c r="AI35" s="41"/>
      <c r="AJ35" s="41"/>
      <c r="AK35" s="225">
        <f>SUM(AK26:AK33)</f>
        <v>1494775.92</v>
      </c>
      <c r="AL35" s="224"/>
      <c r="AM35" s="224"/>
      <c r="AN35" s="224"/>
      <c r="AO35" s="226"/>
      <c r="AP35" s="39"/>
      <c r="AQ35" s="39"/>
      <c r="AR35" s="35"/>
      <c r="BE35" s="30"/>
    </row>
    <row r="36" spans="1:57" s="1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1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1" customFormat="1" ht="14.45" customHeight="1">
      <c r="B49" s="43"/>
      <c r="C49" s="4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1" customFormat="1" ht="12.75">
      <c r="A60" s="30"/>
      <c r="B60" s="31"/>
      <c r="C60" s="32"/>
      <c r="D60" s="48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48</v>
      </c>
      <c r="AI60" s="34"/>
      <c r="AJ60" s="34"/>
      <c r="AK60" s="34"/>
      <c r="AL60" s="34"/>
      <c r="AM60" s="48" t="s">
        <v>49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1" customFormat="1" ht="12.75">
      <c r="A64" s="30"/>
      <c r="B64" s="31"/>
      <c r="C64" s="32"/>
      <c r="D64" s="45" t="s">
        <v>50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51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1" customFormat="1" ht="12.75">
      <c r="A75" s="30"/>
      <c r="B75" s="31"/>
      <c r="C75" s="32"/>
      <c r="D75" s="48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48</v>
      </c>
      <c r="AI75" s="34"/>
      <c r="AJ75" s="34"/>
      <c r="AK75" s="34"/>
      <c r="AL75" s="34"/>
      <c r="AM75" s="48" t="s">
        <v>49</v>
      </c>
      <c r="AN75" s="34"/>
      <c r="AO75" s="34"/>
      <c r="AP75" s="32"/>
      <c r="AQ75" s="32"/>
      <c r="AR75" s="35"/>
      <c r="BE75" s="30"/>
    </row>
    <row r="76" spans="1:57" s="1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1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1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1" customFormat="1" ht="24.95" customHeight="1">
      <c r="A82" s="30"/>
      <c r="B82" s="31"/>
      <c r="C82" s="19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1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3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K20240309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4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27" t="str">
        <f>K6</f>
        <v>Rekonstrukce sociálního zařízení v budově základní umělecké školy v Břidličné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59"/>
      <c r="AL85" s="59"/>
      <c r="AM85" s="59"/>
      <c r="AN85" s="59"/>
      <c r="AO85" s="59"/>
      <c r="AP85" s="59"/>
      <c r="AQ85" s="59"/>
      <c r="AR85" s="60"/>
    </row>
    <row r="86" spans="1:90" s="1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1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Břidličná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29">
        <f>IF(AN8= "","",AN8)</f>
        <v>45444</v>
      </c>
      <c r="AN87" s="229"/>
      <c r="AO87" s="32"/>
      <c r="AP87" s="32"/>
      <c r="AQ87" s="32"/>
      <c r="AR87" s="35"/>
      <c r="BE87" s="30"/>
    </row>
    <row r="88" spans="1:90" s="1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1" customFormat="1" ht="15.2" customHeight="1">
      <c r="A89" s="30"/>
      <c r="B89" s="31"/>
      <c r="C89" s="25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Město Břidličná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28</v>
      </c>
      <c r="AJ89" s="32"/>
      <c r="AK89" s="32"/>
      <c r="AL89" s="32"/>
      <c r="AM89" s="230" t="str">
        <f>IF(E17="","",E17)</f>
        <v>Ing. Karel Kovář</v>
      </c>
      <c r="AN89" s="231"/>
      <c r="AO89" s="231"/>
      <c r="AP89" s="231"/>
      <c r="AQ89" s="32"/>
      <c r="AR89" s="35"/>
      <c r="AS89" s="232" t="s">
        <v>53</v>
      </c>
      <c r="AT89" s="233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1" customFormat="1" ht="15.2" customHeight="1">
      <c r="A90" s="30"/>
      <c r="B90" s="31"/>
      <c r="C90" s="25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>NORD STAVEBNÍ s.r.o., Kaštanová 1055/14, 779 00 Olomouc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31</v>
      </c>
      <c r="AJ90" s="32"/>
      <c r="AK90" s="32"/>
      <c r="AL90" s="32"/>
      <c r="AM90" s="230" t="str">
        <f>IF(E20="","",E20)</f>
        <v>Ing. Karel Kovář</v>
      </c>
      <c r="AN90" s="231"/>
      <c r="AO90" s="231"/>
      <c r="AP90" s="231"/>
      <c r="AQ90" s="32"/>
      <c r="AR90" s="35"/>
      <c r="AS90" s="234"/>
      <c r="AT90" s="235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1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6"/>
      <c r="AT91" s="237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1" customFormat="1" ht="29.25" customHeight="1">
      <c r="A92" s="30"/>
      <c r="B92" s="31"/>
      <c r="C92" s="238" t="s">
        <v>54</v>
      </c>
      <c r="D92" s="239"/>
      <c r="E92" s="239"/>
      <c r="F92" s="239"/>
      <c r="G92" s="239"/>
      <c r="H92" s="69"/>
      <c r="I92" s="240" t="s">
        <v>55</v>
      </c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239"/>
      <c r="AF92" s="239"/>
      <c r="AG92" s="241" t="s">
        <v>56</v>
      </c>
      <c r="AH92" s="239"/>
      <c r="AI92" s="239"/>
      <c r="AJ92" s="239"/>
      <c r="AK92" s="239"/>
      <c r="AL92" s="239"/>
      <c r="AM92" s="239"/>
      <c r="AN92" s="240" t="s">
        <v>57</v>
      </c>
      <c r="AO92" s="239"/>
      <c r="AP92" s="242"/>
      <c r="AQ92" s="70" t="s">
        <v>58</v>
      </c>
      <c r="AR92" s="35"/>
      <c r="AS92" s="71" t="s">
        <v>59</v>
      </c>
      <c r="AT92" s="72" t="s">
        <v>60</v>
      </c>
      <c r="AU92" s="72" t="s">
        <v>61</v>
      </c>
      <c r="AV92" s="72" t="s">
        <v>62</v>
      </c>
      <c r="AW92" s="72" t="s">
        <v>63</v>
      </c>
      <c r="AX92" s="72" t="s">
        <v>64</v>
      </c>
      <c r="AY92" s="72" t="s">
        <v>65</v>
      </c>
      <c r="AZ92" s="72" t="s">
        <v>66</v>
      </c>
      <c r="BA92" s="72" t="s">
        <v>67</v>
      </c>
      <c r="BB92" s="72" t="s">
        <v>68</v>
      </c>
      <c r="BC92" s="72" t="s">
        <v>69</v>
      </c>
      <c r="BD92" s="73" t="s">
        <v>70</v>
      </c>
      <c r="BE92" s="30"/>
    </row>
    <row r="93" spans="1:90" s="1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5" customFormat="1" ht="32.450000000000003" customHeight="1">
      <c r="B94" s="77"/>
      <c r="C94" s="78" t="s">
        <v>71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6">
        <f>ROUND(AG95,2)</f>
        <v>1235352</v>
      </c>
      <c r="AH94" s="246"/>
      <c r="AI94" s="246"/>
      <c r="AJ94" s="246"/>
      <c r="AK94" s="246"/>
      <c r="AL94" s="246"/>
      <c r="AM94" s="246"/>
      <c r="AN94" s="247">
        <f>SUM(AG94,AT94)</f>
        <v>1494775.92</v>
      </c>
      <c r="AO94" s="247"/>
      <c r="AP94" s="247"/>
      <c r="AQ94" s="81" t="s">
        <v>1</v>
      </c>
      <c r="AR94" s="82"/>
      <c r="AS94" s="83">
        <f>ROUND(AS95,2)</f>
        <v>0</v>
      </c>
      <c r="AT94" s="84">
        <f>ROUND(SUM(AV94:AW94),2)</f>
        <v>259423.92</v>
      </c>
      <c r="AU94" s="85">
        <f>ROUND(AU95,5)</f>
        <v>0</v>
      </c>
      <c r="AV94" s="84">
        <f>ROUND(AZ94*L29,2)</f>
        <v>259423.92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1235352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72</v>
      </c>
      <c r="BT94" s="87" t="s">
        <v>73</v>
      </c>
      <c r="BV94" s="87" t="s">
        <v>74</v>
      </c>
      <c r="BW94" s="87" t="s">
        <v>5</v>
      </c>
      <c r="BX94" s="87" t="s">
        <v>75</v>
      </c>
      <c r="CL94" s="87" t="s">
        <v>1</v>
      </c>
    </row>
    <row r="95" spans="1:90" s="6" customFormat="1" ht="37.5" customHeight="1">
      <c r="A95" s="88" t="s">
        <v>76</v>
      </c>
      <c r="B95" s="89"/>
      <c r="C95" s="90"/>
      <c r="D95" s="245" t="s">
        <v>14</v>
      </c>
      <c r="E95" s="245"/>
      <c r="F95" s="245"/>
      <c r="G95" s="245"/>
      <c r="H95" s="245"/>
      <c r="I95" s="91"/>
      <c r="J95" s="245" t="s">
        <v>17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3">
        <f>'K20240309 - Rekonstrukce ...'!J28</f>
        <v>1235352</v>
      </c>
      <c r="AH95" s="244"/>
      <c r="AI95" s="244"/>
      <c r="AJ95" s="244"/>
      <c r="AK95" s="244"/>
      <c r="AL95" s="244"/>
      <c r="AM95" s="244"/>
      <c r="AN95" s="243">
        <f>SUM(AG95,AT95)</f>
        <v>1494775.92</v>
      </c>
      <c r="AO95" s="244"/>
      <c r="AP95" s="244"/>
      <c r="AQ95" s="92" t="s">
        <v>77</v>
      </c>
      <c r="AR95" s="93"/>
      <c r="AS95" s="94">
        <v>0</v>
      </c>
      <c r="AT95" s="95">
        <f>ROUND(SUM(AV95:AW95),2)</f>
        <v>259423.92</v>
      </c>
      <c r="AU95" s="96">
        <f>'K20240309 - Rekonstrukce ...'!P133</f>
        <v>0</v>
      </c>
      <c r="AV95" s="95">
        <f>'K20240309 - Rekonstrukce ...'!J31</f>
        <v>259423.92</v>
      </c>
      <c r="AW95" s="95">
        <f>'K20240309 - Rekonstrukce ...'!J32</f>
        <v>0</v>
      </c>
      <c r="AX95" s="95">
        <f>'K20240309 - Rekonstrukce ...'!J33</f>
        <v>0</v>
      </c>
      <c r="AY95" s="95">
        <f>'K20240309 - Rekonstrukce ...'!J34</f>
        <v>0</v>
      </c>
      <c r="AZ95" s="95">
        <f>'K20240309 - Rekonstrukce ...'!F31</f>
        <v>1235352</v>
      </c>
      <c r="BA95" s="95">
        <f>'K20240309 - Rekonstrukce ...'!F32</f>
        <v>0</v>
      </c>
      <c r="BB95" s="95">
        <f>'K20240309 - Rekonstrukce ...'!F33</f>
        <v>0</v>
      </c>
      <c r="BC95" s="95">
        <f>'K20240309 - Rekonstrukce ...'!F34</f>
        <v>0</v>
      </c>
      <c r="BD95" s="97">
        <f>'K20240309 - Rekonstrukce ...'!F35</f>
        <v>0</v>
      </c>
      <c r="BT95" s="98" t="s">
        <v>78</v>
      </c>
      <c r="BU95" s="98" t="s">
        <v>79</v>
      </c>
      <c r="BV95" s="98" t="s">
        <v>74</v>
      </c>
      <c r="BW95" s="98" t="s">
        <v>5</v>
      </c>
      <c r="BX95" s="98" t="s">
        <v>75</v>
      </c>
      <c r="CL95" s="98" t="s">
        <v>1</v>
      </c>
    </row>
    <row r="96" spans="1:90" s="1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1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password="CC35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K20240309 - Rekonstrukce ...'!C2" display="/"/>
  </hyperlink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94"/>
  <sheetViews>
    <sheetView showGridLines="0" workbookViewId="0">
      <selection activeCell="I225" sqref="I22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3" t="s">
        <v>5</v>
      </c>
    </row>
    <row r="3" spans="1:46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80</v>
      </c>
    </row>
    <row r="4" spans="1:46" ht="24.95" customHeight="1">
      <c r="B4" s="16"/>
      <c r="D4" s="101" t="s">
        <v>81</v>
      </c>
      <c r="L4" s="16"/>
      <c r="M4" s="102" t="s">
        <v>10</v>
      </c>
      <c r="AT4" s="13" t="s">
        <v>4</v>
      </c>
    </row>
    <row r="5" spans="1:46" ht="6.95" customHeight="1">
      <c r="B5" s="16"/>
      <c r="L5" s="16"/>
    </row>
    <row r="6" spans="1:46" s="1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1" customFormat="1" ht="30" customHeight="1">
      <c r="A7" s="30"/>
      <c r="B7" s="35"/>
      <c r="C7" s="30"/>
      <c r="D7" s="30"/>
      <c r="E7" s="249" t="s">
        <v>17</v>
      </c>
      <c r="F7" s="250"/>
      <c r="G7" s="250"/>
      <c r="H7" s="250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1" customFormat="1" ht="11.25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1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>
        <f>'Rekapitulace stavby'!AN8</f>
        <v>45444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2" customHeight="1">
      <c r="A12" s="30"/>
      <c r="B12" s="35"/>
      <c r="C12" s="30"/>
      <c r="D12" s="103" t="s">
        <v>23</v>
      </c>
      <c r="E12" s="30"/>
      <c r="F12" s="30"/>
      <c r="G12" s="30"/>
      <c r="H12" s="30"/>
      <c r="I12" s="103" t="s">
        <v>24</v>
      </c>
      <c r="J12" s="104" t="s">
        <v>1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8" customHeight="1">
      <c r="A13" s="30"/>
      <c r="B13" s="35"/>
      <c r="C13" s="30"/>
      <c r="D13" s="30"/>
      <c r="E13" s="104" t="s">
        <v>25</v>
      </c>
      <c r="F13" s="30"/>
      <c r="G13" s="30"/>
      <c r="H13" s="30"/>
      <c r="I13" s="103" t="s">
        <v>26</v>
      </c>
      <c r="J13" s="104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2" customHeight="1">
      <c r="A15" s="30"/>
      <c r="B15" s="35"/>
      <c r="C15" s="30"/>
      <c r="D15" s="103" t="s">
        <v>27</v>
      </c>
      <c r="E15" s="30"/>
      <c r="F15" s="30"/>
      <c r="G15" s="30"/>
      <c r="H15" s="30"/>
      <c r="I15" s="103" t="s">
        <v>24</v>
      </c>
      <c r="J15" s="26" t="str">
        <f>'Rekapitulace stavby'!AN13</f>
        <v>08085901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18" customHeight="1">
      <c r="A16" s="30"/>
      <c r="B16" s="35"/>
      <c r="C16" s="30"/>
      <c r="D16" s="30"/>
      <c r="E16" s="251" t="str">
        <f>'Rekapitulace stavby'!E14</f>
        <v>NORD STAVEBNÍ s.r.o., Kaštanová 1055/14, 779 00 Olomouc</v>
      </c>
      <c r="F16" s="252"/>
      <c r="G16" s="252"/>
      <c r="H16" s="252"/>
      <c r="I16" s="103" t="s">
        <v>26</v>
      </c>
      <c r="J16" s="26" t="str">
        <f>'Rekapitulace stavby'!AN14</f>
        <v>CZ08085901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12" customHeight="1">
      <c r="A18" s="30"/>
      <c r="B18" s="35"/>
      <c r="C18" s="30"/>
      <c r="D18" s="103" t="s">
        <v>28</v>
      </c>
      <c r="E18" s="30"/>
      <c r="F18" s="30"/>
      <c r="G18" s="30"/>
      <c r="H18" s="30"/>
      <c r="I18" s="103" t="s">
        <v>24</v>
      </c>
      <c r="J18" s="104" t="s">
        <v>1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18" customHeight="1">
      <c r="A19" s="30"/>
      <c r="B19" s="35"/>
      <c r="C19" s="30"/>
      <c r="D19" s="30"/>
      <c r="E19" s="104" t="s">
        <v>29</v>
      </c>
      <c r="F19" s="30"/>
      <c r="G19" s="30"/>
      <c r="H19" s="30"/>
      <c r="I19" s="103" t="s">
        <v>26</v>
      </c>
      <c r="J19" s="104" t="s">
        <v>1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12" customHeight="1">
      <c r="A21" s="30"/>
      <c r="B21" s="35"/>
      <c r="C21" s="30"/>
      <c r="D21" s="103" t="s">
        <v>31</v>
      </c>
      <c r="E21" s="30"/>
      <c r="F21" s="30"/>
      <c r="G21" s="30"/>
      <c r="H21" s="30"/>
      <c r="I21" s="103" t="s">
        <v>24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18" customHeight="1">
      <c r="A22" s="30"/>
      <c r="B22" s="35"/>
      <c r="C22" s="30"/>
      <c r="D22" s="30"/>
      <c r="E22" s="104" t="s">
        <v>29</v>
      </c>
      <c r="F22" s="30"/>
      <c r="G22" s="30"/>
      <c r="H22" s="30"/>
      <c r="I22" s="103" t="s">
        <v>26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12" customHeight="1">
      <c r="A24" s="30"/>
      <c r="B24" s="35"/>
      <c r="C24" s="30"/>
      <c r="D24" s="103" t="s">
        <v>32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7" customFormat="1" ht="16.5" customHeight="1">
      <c r="A25" s="106"/>
      <c r="B25" s="107"/>
      <c r="C25" s="106"/>
      <c r="D25" s="106"/>
      <c r="E25" s="253" t="s">
        <v>1</v>
      </c>
      <c r="F25" s="253"/>
      <c r="G25" s="253"/>
      <c r="H25" s="253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1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1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1" customFormat="1" ht="25.35" customHeight="1">
      <c r="A28" s="30"/>
      <c r="B28" s="35"/>
      <c r="C28" s="30"/>
      <c r="D28" s="110" t="s">
        <v>33</v>
      </c>
      <c r="E28" s="30"/>
      <c r="F28" s="30"/>
      <c r="G28" s="30"/>
      <c r="H28" s="30"/>
      <c r="I28" s="30"/>
      <c r="J28" s="111">
        <f>ROUND(J133, 2)</f>
        <v>1235352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1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1" customFormat="1" ht="14.45" customHeight="1">
      <c r="A30" s="30"/>
      <c r="B30" s="35"/>
      <c r="C30" s="30"/>
      <c r="D30" s="30"/>
      <c r="E30" s="30"/>
      <c r="F30" s="112" t="s">
        <v>35</v>
      </c>
      <c r="G30" s="30"/>
      <c r="H30" s="30"/>
      <c r="I30" s="112" t="s">
        <v>34</v>
      </c>
      <c r="J30" s="112" t="s">
        <v>36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14.45" customHeight="1">
      <c r="A31" s="30"/>
      <c r="B31" s="35"/>
      <c r="C31" s="30"/>
      <c r="D31" s="113" t="s">
        <v>37</v>
      </c>
      <c r="E31" s="103" t="s">
        <v>38</v>
      </c>
      <c r="F31" s="114">
        <f>ROUND((SUM(BE133:BE293)),  2)</f>
        <v>1235352</v>
      </c>
      <c r="G31" s="30"/>
      <c r="H31" s="30"/>
      <c r="I31" s="115">
        <v>0.21</v>
      </c>
      <c r="J31" s="114">
        <f>ROUND(((SUM(BE133:BE293))*I31),  2)</f>
        <v>259423.92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14.45" customHeight="1">
      <c r="A32" s="30"/>
      <c r="B32" s="35"/>
      <c r="C32" s="30"/>
      <c r="D32" s="30"/>
      <c r="E32" s="103" t="s">
        <v>39</v>
      </c>
      <c r="F32" s="114">
        <f>ROUND((SUM(BF133:BF293)),  2)</f>
        <v>0</v>
      </c>
      <c r="G32" s="30"/>
      <c r="H32" s="30"/>
      <c r="I32" s="115">
        <v>0.12</v>
      </c>
      <c r="J32" s="114">
        <f>ROUND(((SUM(BF133:BF293))*I32),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14.45" hidden="1" customHeight="1">
      <c r="A33" s="30"/>
      <c r="B33" s="35"/>
      <c r="C33" s="30"/>
      <c r="D33" s="30"/>
      <c r="E33" s="103" t="s">
        <v>40</v>
      </c>
      <c r="F33" s="114">
        <f>ROUND((SUM(BG133:BG293)),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hidden="1" customHeight="1">
      <c r="A34" s="30"/>
      <c r="B34" s="35"/>
      <c r="C34" s="30"/>
      <c r="D34" s="30"/>
      <c r="E34" s="103" t="s">
        <v>41</v>
      </c>
      <c r="F34" s="114">
        <f>ROUND((SUM(BH133:BH293)),  2)</f>
        <v>0</v>
      </c>
      <c r="G34" s="30"/>
      <c r="H34" s="30"/>
      <c r="I34" s="115">
        <v>0.12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hidden="1" customHeight="1">
      <c r="A35" s="30"/>
      <c r="B35" s="35"/>
      <c r="C35" s="30"/>
      <c r="D35" s="30"/>
      <c r="E35" s="103" t="s">
        <v>42</v>
      </c>
      <c r="F35" s="114">
        <f>ROUND((SUM(BI133:BI293)),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25.35" customHeight="1">
      <c r="A37" s="30"/>
      <c r="B37" s="35"/>
      <c r="C37" s="116"/>
      <c r="D37" s="117" t="s">
        <v>43</v>
      </c>
      <c r="E37" s="118"/>
      <c r="F37" s="118"/>
      <c r="G37" s="119" t="s">
        <v>44</v>
      </c>
      <c r="H37" s="120" t="s">
        <v>45</v>
      </c>
      <c r="I37" s="118"/>
      <c r="J37" s="121">
        <f>SUM(J28:J35)</f>
        <v>1494775.92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ht="14.45" customHeight="1">
      <c r="B39" s="16"/>
      <c r="L39" s="16"/>
    </row>
    <row r="40" spans="1:31" ht="14.45" customHeight="1">
      <c r="B40" s="16"/>
      <c r="L40" s="16"/>
    </row>
    <row r="41" spans="1:31" ht="14.45" customHeight="1">
      <c r="B41" s="16"/>
      <c r="L41" s="16"/>
    </row>
    <row r="42" spans="1:31" ht="14.45" customHeight="1">
      <c r="B42" s="16"/>
      <c r="L42" s="16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47"/>
      <c r="D50" s="123" t="s">
        <v>46</v>
      </c>
      <c r="E50" s="124"/>
      <c r="F50" s="124"/>
      <c r="G50" s="123" t="s">
        <v>47</v>
      </c>
      <c r="H50" s="124"/>
      <c r="I50" s="124"/>
      <c r="J50" s="124"/>
      <c r="K50" s="124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25" t="s">
        <v>48</v>
      </c>
      <c r="E61" s="126"/>
      <c r="F61" s="127" t="s">
        <v>49</v>
      </c>
      <c r="G61" s="125" t="s">
        <v>48</v>
      </c>
      <c r="H61" s="126"/>
      <c r="I61" s="126"/>
      <c r="J61" s="128" t="s">
        <v>49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23" t="s">
        <v>50</v>
      </c>
      <c r="E65" s="129"/>
      <c r="F65" s="129"/>
      <c r="G65" s="123" t="s">
        <v>51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25" t="s">
        <v>48</v>
      </c>
      <c r="E76" s="126"/>
      <c r="F76" s="127" t="s">
        <v>49</v>
      </c>
      <c r="G76" s="125" t="s">
        <v>48</v>
      </c>
      <c r="H76" s="126"/>
      <c r="I76" s="126"/>
      <c r="J76" s="128" t="s">
        <v>49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1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1" customFormat="1" ht="24.95" customHeight="1">
      <c r="A82" s="30"/>
      <c r="B82" s="31"/>
      <c r="C82" s="19" t="s">
        <v>82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1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1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1" customFormat="1" ht="30" customHeight="1">
      <c r="A85" s="30"/>
      <c r="B85" s="31"/>
      <c r="C85" s="32"/>
      <c r="D85" s="32"/>
      <c r="E85" s="227" t="str">
        <f>E7</f>
        <v>Rekonstrukce sociálního zařízení v budově základní umělecké školy v Břidličné</v>
      </c>
      <c r="F85" s="254"/>
      <c r="G85" s="254"/>
      <c r="H85" s="254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1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1" customFormat="1" ht="12" customHeight="1">
      <c r="A87" s="30"/>
      <c r="B87" s="31"/>
      <c r="C87" s="25" t="s">
        <v>20</v>
      </c>
      <c r="D87" s="32"/>
      <c r="E87" s="32"/>
      <c r="F87" s="23" t="str">
        <f>F10</f>
        <v>Břidličná</v>
      </c>
      <c r="G87" s="32"/>
      <c r="H87" s="32"/>
      <c r="I87" s="25" t="s">
        <v>22</v>
      </c>
      <c r="J87" s="62">
        <f>IF(J10="","",J10)</f>
        <v>45444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1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1" customFormat="1" ht="15.2" customHeight="1">
      <c r="A89" s="30"/>
      <c r="B89" s="31"/>
      <c r="C89" s="25" t="s">
        <v>23</v>
      </c>
      <c r="D89" s="32"/>
      <c r="E89" s="32"/>
      <c r="F89" s="23" t="str">
        <f>E13</f>
        <v>Město Břidličná</v>
      </c>
      <c r="G89" s="32"/>
      <c r="H89" s="32"/>
      <c r="I89" s="25" t="s">
        <v>28</v>
      </c>
      <c r="J89" s="28" t="str">
        <f>E19</f>
        <v>Ing. Karel Kovář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1" customFormat="1" ht="15.2" customHeight="1">
      <c r="A90" s="30"/>
      <c r="B90" s="31"/>
      <c r="C90" s="25" t="s">
        <v>27</v>
      </c>
      <c r="D90" s="32"/>
      <c r="E90" s="32"/>
      <c r="F90" s="23" t="str">
        <f>IF(E16="","",E16)</f>
        <v>NORD STAVEBNÍ s.r.o., Kaštanová 1055/14, 779 00 Olomouc</v>
      </c>
      <c r="G90" s="32"/>
      <c r="H90" s="32"/>
      <c r="I90" s="25" t="s">
        <v>31</v>
      </c>
      <c r="J90" s="28" t="str">
        <f>E22</f>
        <v>Ing. Karel Kovář</v>
      </c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1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1" customFormat="1" ht="29.25" customHeight="1">
      <c r="A92" s="30"/>
      <c r="B92" s="31"/>
      <c r="C92" s="134" t="s">
        <v>83</v>
      </c>
      <c r="D92" s="135"/>
      <c r="E92" s="135"/>
      <c r="F92" s="135"/>
      <c r="G92" s="135"/>
      <c r="H92" s="135"/>
      <c r="I92" s="135"/>
      <c r="J92" s="136" t="s">
        <v>84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1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1" customFormat="1" ht="22.9" customHeight="1">
      <c r="A94" s="30"/>
      <c r="B94" s="31"/>
      <c r="C94" s="137" t="s">
        <v>85</v>
      </c>
      <c r="D94" s="32"/>
      <c r="E94" s="32"/>
      <c r="F94" s="32"/>
      <c r="G94" s="32"/>
      <c r="H94" s="32"/>
      <c r="I94" s="32"/>
      <c r="J94" s="80">
        <f>J133</f>
        <v>1235352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86</v>
      </c>
    </row>
    <row r="95" spans="1:47" s="8" customFormat="1" ht="24.95" customHeight="1">
      <c r="B95" s="138"/>
      <c r="C95" s="139"/>
      <c r="D95" s="140" t="s">
        <v>87</v>
      </c>
      <c r="E95" s="141"/>
      <c r="F95" s="141"/>
      <c r="G95" s="141"/>
      <c r="H95" s="141"/>
      <c r="I95" s="141"/>
      <c r="J95" s="142">
        <f>J134</f>
        <v>504377.45999999996</v>
      </c>
      <c r="K95" s="139"/>
      <c r="L95" s="143"/>
    </row>
    <row r="96" spans="1:47" s="9" customFormat="1" ht="19.899999999999999" customHeight="1">
      <c r="B96" s="144"/>
      <c r="C96" s="145"/>
      <c r="D96" s="146" t="s">
        <v>88</v>
      </c>
      <c r="E96" s="147"/>
      <c r="F96" s="147"/>
      <c r="G96" s="147"/>
      <c r="H96" s="147"/>
      <c r="I96" s="147"/>
      <c r="J96" s="148">
        <f>J135</f>
        <v>15000</v>
      </c>
      <c r="K96" s="145"/>
      <c r="L96" s="149"/>
    </row>
    <row r="97" spans="2:12" s="9" customFormat="1" ht="19.899999999999999" customHeight="1">
      <c r="B97" s="144"/>
      <c r="C97" s="145"/>
      <c r="D97" s="146" t="s">
        <v>89</v>
      </c>
      <c r="E97" s="147"/>
      <c r="F97" s="147"/>
      <c r="G97" s="147"/>
      <c r="H97" s="147"/>
      <c r="I97" s="147"/>
      <c r="J97" s="148">
        <f>J139</f>
        <v>7500</v>
      </c>
      <c r="K97" s="145"/>
      <c r="L97" s="149"/>
    </row>
    <row r="98" spans="2:12" s="9" customFormat="1" ht="19.899999999999999" customHeight="1">
      <c r="B98" s="144"/>
      <c r="C98" s="145"/>
      <c r="D98" s="146" t="s">
        <v>90</v>
      </c>
      <c r="E98" s="147"/>
      <c r="F98" s="147"/>
      <c r="G98" s="147"/>
      <c r="H98" s="147"/>
      <c r="I98" s="147"/>
      <c r="J98" s="148">
        <f>J143</f>
        <v>126701.42</v>
      </c>
      <c r="K98" s="145"/>
      <c r="L98" s="149"/>
    </row>
    <row r="99" spans="2:12" s="9" customFormat="1" ht="19.899999999999999" customHeight="1">
      <c r="B99" s="144"/>
      <c r="C99" s="145"/>
      <c r="D99" s="146" t="s">
        <v>91</v>
      </c>
      <c r="E99" s="147"/>
      <c r="F99" s="147"/>
      <c r="G99" s="147"/>
      <c r="H99" s="147"/>
      <c r="I99" s="147"/>
      <c r="J99" s="148">
        <f>J150</f>
        <v>20889.62</v>
      </c>
      <c r="K99" s="145"/>
      <c r="L99" s="149"/>
    </row>
    <row r="100" spans="2:12" s="9" customFormat="1" ht="19.899999999999999" customHeight="1">
      <c r="B100" s="144"/>
      <c r="C100" s="145"/>
      <c r="D100" s="146" t="s">
        <v>92</v>
      </c>
      <c r="E100" s="147"/>
      <c r="F100" s="147"/>
      <c r="G100" s="147"/>
      <c r="H100" s="147"/>
      <c r="I100" s="147"/>
      <c r="J100" s="148">
        <f>J157</f>
        <v>178028</v>
      </c>
      <c r="K100" s="145"/>
      <c r="L100" s="149"/>
    </row>
    <row r="101" spans="2:12" s="9" customFormat="1" ht="19.899999999999999" customHeight="1">
      <c r="B101" s="144"/>
      <c r="C101" s="145"/>
      <c r="D101" s="146" t="s">
        <v>93</v>
      </c>
      <c r="E101" s="147"/>
      <c r="F101" s="147"/>
      <c r="G101" s="147"/>
      <c r="H101" s="147"/>
      <c r="I101" s="147"/>
      <c r="J101" s="148">
        <f>J166</f>
        <v>50743.66</v>
      </c>
      <c r="K101" s="145"/>
      <c r="L101" s="149"/>
    </row>
    <row r="102" spans="2:12" s="9" customFormat="1" ht="19.899999999999999" customHeight="1">
      <c r="B102" s="144"/>
      <c r="C102" s="145"/>
      <c r="D102" s="146" t="s">
        <v>94</v>
      </c>
      <c r="E102" s="147"/>
      <c r="F102" s="147"/>
      <c r="G102" s="147"/>
      <c r="H102" s="147"/>
      <c r="I102" s="147"/>
      <c r="J102" s="148">
        <f>J180</f>
        <v>99469.94</v>
      </c>
      <c r="K102" s="145"/>
      <c r="L102" s="149"/>
    </row>
    <row r="103" spans="2:12" s="9" customFormat="1" ht="19.899999999999999" customHeight="1">
      <c r="B103" s="144"/>
      <c r="C103" s="145"/>
      <c r="D103" s="146" t="s">
        <v>95</v>
      </c>
      <c r="E103" s="147"/>
      <c r="F103" s="147"/>
      <c r="G103" s="147"/>
      <c r="H103" s="147"/>
      <c r="I103" s="147"/>
      <c r="J103" s="148">
        <f>J185</f>
        <v>6044.82</v>
      </c>
      <c r="K103" s="145"/>
      <c r="L103" s="149"/>
    </row>
    <row r="104" spans="2:12" s="8" customFormat="1" ht="24.95" customHeight="1">
      <c r="B104" s="138"/>
      <c r="C104" s="139"/>
      <c r="D104" s="140" t="s">
        <v>96</v>
      </c>
      <c r="E104" s="141"/>
      <c r="F104" s="141"/>
      <c r="G104" s="141"/>
      <c r="H104" s="141"/>
      <c r="I104" s="141"/>
      <c r="J104" s="142">
        <f>J187</f>
        <v>730974.54</v>
      </c>
      <c r="K104" s="139"/>
      <c r="L104" s="143"/>
    </row>
    <row r="105" spans="2:12" s="9" customFormat="1" ht="19.899999999999999" customHeight="1">
      <c r="B105" s="144"/>
      <c r="C105" s="145"/>
      <c r="D105" s="146" t="s">
        <v>97</v>
      </c>
      <c r="E105" s="147"/>
      <c r="F105" s="147"/>
      <c r="G105" s="147"/>
      <c r="H105" s="147"/>
      <c r="I105" s="147"/>
      <c r="J105" s="148">
        <f>J188</f>
        <v>64381.950000000004</v>
      </c>
      <c r="K105" s="145"/>
      <c r="L105" s="149"/>
    </row>
    <row r="106" spans="2:12" s="9" customFormat="1" ht="19.899999999999999" customHeight="1">
      <c r="B106" s="144"/>
      <c r="C106" s="145"/>
      <c r="D106" s="146" t="s">
        <v>98</v>
      </c>
      <c r="E106" s="147"/>
      <c r="F106" s="147"/>
      <c r="G106" s="147"/>
      <c r="H106" s="147"/>
      <c r="I106" s="147"/>
      <c r="J106" s="148">
        <f>J202</f>
        <v>40444.230000000003</v>
      </c>
      <c r="K106" s="145"/>
      <c r="L106" s="149"/>
    </row>
    <row r="107" spans="2:12" s="9" customFormat="1" ht="19.899999999999999" customHeight="1">
      <c r="B107" s="144"/>
      <c r="C107" s="145"/>
      <c r="D107" s="146" t="s">
        <v>99</v>
      </c>
      <c r="E107" s="147"/>
      <c r="F107" s="147"/>
      <c r="G107" s="147"/>
      <c r="H107" s="147"/>
      <c r="I107" s="147"/>
      <c r="J107" s="148">
        <f>J212</f>
        <v>153418.38999999998</v>
      </c>
      <c r="K107" s="145"/>
      <c r="L107" s="149"/>
    </row>
    <row r="108" spans="2:12" s="9" customFormat="1" ht="19.899999999999999" customHeight="1">
      <c r="B108" s="144"/>
      <c r="C108" s="145"/>
      <c r="D108" s="146" t="s">
        <v>100</v>
      </c>
      <c r="E108" s="147"/>
      <c r="F108" s="147"/>
      <c r="G108" s="147"/>
      <c r="H108" s="147"/>
      <c r="I108" s="147"/>
      <c r="J108" s="148">
        <f>J231</f>
        <v>15419.34</v>
      </c>
      <c r="K108" s="145"/>
      <c r="L108" s="149"/>
    </row>
    <row r="109" spans="2:12" s="9" customFormat="1" ht="19.899999999999999" customHeight="1">
      <c r="B109" s="144"/>
      <c r="C109" s="145"/>
      <c r="D109" s="146" t="s">
        <v>101</v>
      </c>
      <c r="E109" s="147"/>
      <c r="F109" s="147"/>
      <c r="G109" s="147"/>
      <c r="H109" s="147"/>
      <c r="I109" s="147"/>
      <c r="J109" s="148">
        <f>J246</f>
        <v>63960.800000000003</v>
      </c>
      <c r="K109" s="145"/>
      <c r="L109" s="149"/>
    </row>
    <row r="110" spans="2:12" s="9" customFormat="1" ht="19.899999999999999" customHeight="1">
      <c r="B110" s="144"/>
      <c r="C110" s="145"/>
      <c r="D110" s="146" t="s">
        <v>102</v>
      </c>
      <c r="E110" s="147"/>
      <c r="F110" s="147"/>
      <c r="G110" s="147"/>
      <c r="H110" s="147"/>
      <c r="I110" s="147"/>
      <c r="J110" s="148">
        <f>J261</f>
        <v>61415.92</v>
      </c>
      <c r="K110" s="145"/>
      <c r="L110" s="149"/>
    </row>
    <row r="111" spans="2:12" s="9" customFormat="1" ht="19.899999999999999" customHeight="1">
      <c r="B111" s="144"/>
      <c r="C111" s="145"/>
      <c r="D111" s="146" t="s">
        <v>103</v>
      </c>
      <c r="E111" s="147"/>
      <c r="F111" s="147"/>
      <c r="G111" s="147"/>
      <c r="H111" s="147"/>
      <c r="I111" s="147"/>
      <c r="J111" s="148">
        <f>J268</f>
        <v>27044.1</v>
      </c>
      <c r="K111" s="145"/>
      <c r="L111" s="149"/>
    </row>
    <row r="112" spans="2:12" s="9" customFormat="1" ht="19.899999999999999" customHeight="1">
      <c r="B112" s="144"/>
      <c r="C112" s="145"/>
      <c r="D112" s="146" t="s">
        <v>104</v>
      </c>
      <c r="E112" s="147"/>
      <c r="F112" s="147"/>
      <c r="G112" s="147"/>
      <c r="H112" s="147"/>
      <c r="I112" s="147"/>
      <c r="J112" s="148">
        <f>J270</f>
        <v>122723.81</v>
      </c>
      <c r="K112" s="145"/>
      <c r="L112" s="149"/>
    </row>
    <row r="113" spans="1:31" s="9" customFormat="1" ht="19.899999999999999" customHeight="1">
      <c r="B113" s="144"/>
      <c r="C113" s="145"/>
      <c r="D113" s="146" t="s">
        <v>105</v>
      </c>
      <c r="E113" s="147"/>
      <c r="F113" s="147"/>
      <c r="G113" s="147"/>
      <c r="H113" s="147"/>
      <c r="I113" s="147"/>
      <c r="J113" s="148">
        <f>J277</f>
        <v>162636.75000000003</v>
      </c>
      <c r="K113" s="145"/>
      <c r="L113" s="149"/>
    </row>
    <row r="114" spans="1:31" s="9" customFormat="1" ht="19.899999999999999" customHeight="1">
      <c r="B114" s="144"/>
      <c r="C114" s="145"/>
      <c r="D114" s="146" t="s">
        <v>106</v>
      </c>
      <c r="E114" s="147"/>
      <c r="F114" s="147"/>
      <c r="G114" s="147"/>
      <c r="H114" s="147"/>
      <c r="I114" s="147"/>
      <c r="J114" s="148">
        <f>J287</f>
        <v>4601.75</v>
      </c>
      <c r="K114" s="145"/>
      <c r="L114" s="149"/>
    </row>
    <row r="115" spans="1:31" s="9" customFormat="1" ht="19.899999999999999" customHeight="1">
      <c r="B115" s="144"/>
      <c r="C115" s="145"/>
      <c r="D115" s="146" t="s">
        <v>107</v>
      </c>
      <c r="E115" s="147"/>
      <c r="F115" s="147"/>
      <c r="G115" s="147"/>
      <c r="H115" s="147"/>
      <c r="I115" s="147"/>
      <c r="J115" s="148">
        <f>J291</f>
        <v>14927.5</v>
      </c>
      <c r="K115" s="145"/>
      <c r="L115" s="149"/>
    </row>
    <row r="116" spans="1:31" s="1" customFormat="1" ht="21.7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1" customFormat="1" ht="6.95" customHeight="1">
      <c r="A117" s="3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1" customFormat="1" ht="6.95" customHeight="1">
      <c r="A121" s="30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1" customFormat="1" ht="24.95" customHeight="1">
      <c r="A122" s="30"/>
      <c r="B122" s="31"/>
      <c r="C122" s="19" t="s">
        <v>108</v>
      </c>
      <c r="D122" s="32"/>
      <c r="E122" s="32"/>
      <c r="F122" s="32"/>
      <c r="G122" s="32"/>
      <c r="H122" s="32"/>
      <c r="I122" s="32"/>
      <c r="J122" s="32"/>
      <c r="K122" s="32"/>
      <c r="L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1" customFormat="1" ht="6.95" customHeight="1">
      <c r="A123" s="30"/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1" customFormat="1" ht="12" customHeight="1">
      <c r="A124" s="30"/>
      <c r="B124" s="31"/>
      <c r="C124" s="25" t="s">
        <v>16</v>
      </c>
      <c r="D124" s="32"/>
      <c r="E124" s="32"/>
      <c r="F124" s="32"/>
      <c r="G124" s="32"/>
      <c r="H124" s="32"/>
      <c r="I124" s="32"/>
      <c r="J124" s="32"/>
      <c r="K124" s="32"/>
      <c r="L124" s="47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1" customFormat="1" ht="30" customHeight="1">
      <c r="A125" s="30"/>
      <c r="B125" s="31"/>
      <c r="C125" s="32"/>
      <c r="D125" s="32"/>
      <c r="E125" s="227" t="str">
        <f>E7</f>
        <v>Rekonstrukce sociálního zařízení v budově základní umělecké školy v Břidličné</v>
      </c>
      <c r="F125" s="254"/>
      <c r="G125" s="254"/>
      <c r="H125" s="254"/>
      <c r="I125" s="32"/>
      <c r="J125" s="32"/>
      <c r="K125" s="32"/>
      <c r="L125" s="47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6.95" customHeight="1">
      <c r="A126" s="30"/>
      <c r="B126" s="31"/>
      <c r="C126" s="32"/>
      <c r="D126" s="32"/>
      <c r="E126" s="32"/>
      <c r="F126" s="32"/>
      <c r="G126" s="32"/>
      <c r="H126" s="32"/>
      <c r="I126" s="32"/>
      <c r="J126" s="32"/>
      <c r="K126" s="32"/>
      <c r="L126" s="47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1" customFormat="1" ht="12" customHeight="1">
      <c r="A127" s="30"/>
      <c r="B127" s="31"/>
      <c r="C127" s="25" t="s">
        <v>20</v>
      </c>
      <c r="D127" s="32"/>
      <c r="E127" s="32"/>
      <c r="F127" s="23" t="str">
        <f>F10</f>
        <v>Břidličná</v>
      </c>
      <c r="G127" s="32"/>
      <c r="H127" s="32"/>
      <c r="I127" s="25" t="s">
        <v>22</v>
      </c>
      <c r="J127" s="62">
        <f>IF(J10="","",J10)</f>
        <v>45444</v>
      </c>
      <c r="K127" s="32"/>
      <c r="L127" s="47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1" customFormat="1" ht="6.95" customHeight="1">
      <c r="A128" s="30"/>
      <c r="B128" s="31"/>
      <c r="C128" s="32"/>
      <c r="D128" s="32"/>
      <c r="E128" s="32"/>
      <c r="F128" s="32"/>
      <c r="G128" s="32"/>
      <c r="H128" s="32"/>
      <c r="I128" s="32"/>
      <c r="J128" s="32"/>
      <c r="K128" s="32"/>
      <c r="L128" s="47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" customFormat="1" ht="15.2" customHeight="1">
      <c r="A129" s="30"/>
      <c r="B129" s="31"/>
      <c r="C129" s="25" t="s">
        <v>23</v>
      </c>
      <c r="D129" s="32"/>
      <c r="E129" s="32"/>
      <c r="F129" s="23" t="str">
        <f>E13</f>
        <v>Město Břidličná</v>
      </c>
      <c r="G129" s="32"/>
      <c r="H129" s="32"/>
      <c r="I129" s="25" t="s">
        <v>28</v>
      </c>
      <c r="J129" s="28" t="str">
        <f>E19</f>
        <v>Ing. Karel Kovář</v>
      </c>
      <c r="K129" s="32"/>
      <c r="L129" s="47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" customFormat="1" ht="15.2" customHeight="1">
      <c r="A130" s="30"/>
      <c r="B130" s="31"/>
      <c r="C130" s="25" t="s">
        <v>27</v>
      </c>
      <c r="D130" s="32"/>
      <c r="E130" s="32"/>
      <c r="F130" s="23" t="str">
        <f>IF(E16="","",E16)</f>
        <v>NORD STAVEBNÍ s.r.o., Kaštanová 1055/14, 779 00 Olomouc</v>
      </c>
      <c r="G130" s="32"/>
      <c r="H130" s="32"/>
      <c r="I130" s="25" t="s">
        <v>31</v>
      </c>
      <c r="J130" s="28" t="str">
        <f>E22</f>
        <v>Ing. Karel Kovář</v>
      </c>
      <c r="K130" s="32"/>
      <c r="L130" s="47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" customFormat="1" ht="10.35" customHeight="1">
      <c r="A131" s="30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47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10" customFormat="1" ht="29.25" customHeight="1">
      <c r="A132" s="150"/>
      <c r="B132" s="151"/>
      <c r="C132" s="152" t="s">
        <v>109</v>
      </c>
      <c r="D132" s="153" t="s">
        <v>58</v>
      </c>
      <c r="E132" s="153" t="s">
        <v>54</v>
      </c>
      <c r="F132" s="153" t="s">
        <v>55</v>
      </c>
      <c r="G132" s="153" t="s">
        <v>110</v>
      </c>
      <c r="H132" s="153" t="s">
        <v>111</v>
      </c>
      <c r="I132" s="153" t="s">
        <v>112</v>
      </c>
      <c r="J132" s="154" t="s">
        <v>84</v>
      </c>
      <c r="K132" s="155" t="s">
        <v>113</v>
      </c>
      <c r="L132" s="156"/>
      <c r="M132" s="71" t="s">
        <v>1</v>
      </c>
      <c r="N132" s="72" t="s">
        <v>37</v>
      </c>
      <c r="O132" s="72" t="s">
        <v>114</v>
      </c>
      <c r="P132" s="72" t="s">
        <v>115</v>
      </c>
      <c r="Q132" s="72" t="s">
        <v>116</v>
      </c>
      <c r="R132" s="72" t="s">
        <v>117</v>
      </c>
      <c r="S132" s="72" t="s">
        <v>118</v>
      </c>
      <c r="T132" s="73" t="s">
        <v>119</v>
      </c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/>
    </row>
    <row r="133" spans="1:65" s="1" customFormat="1" ht="22.9" customHeight="1">
      <c r="A133" s="30"/>
      <c r="B133" s="31"/>
      <c r="C133" s="78" t="s">
        <v>120</v>
      </c>
      <c r="D133" s="32"/>
      <c r="E133" s="32"/>
      <c r="F133" s="32"/>
      <c r="G133" s="32"/>
      <c r="H133" s="32"/>
      <c r="I133" s="32"/>
      <c r="J133" s="157">
        <f>BK133</f>
        <v>1235352</v>
      </c>
      <c r="K133" s="32"/>
      <c r="L133" s="35"/>
      <c r="M133" s="74"/>
      <c r="N133" s="158"/>
      <c r="O133" s="75"/>
      <c r="P133" s="159">
        <f>P134+P187</f>
        <v>0</v>
      </c>
      <c r="Q133" s="75"/>
      <c r="R133" s="159">
        <f>R134+R187</f>
        <v>21.150867049999999</v>
      </c>
      <c r="S133" s="75"/>
      <c r="T133" s="160">
        <f>T134+T187</f>
        <v>25.511029999999998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3" t="s">
        <v>72</v>
      </c>
      <c r="AU133" s="13" t="s">
        <v>86</v>
      </c>
      <c r="BK133" s="161">
        <f>BK134+BK187</f>
        <v>1235352</v>
      </c>
    </row>
    <row r="134" spans="1:65" s="11" customFormat="1" ht="25.9" customHeight="1">
      <c r="B134" s="162"/>
      <c r="C134" s="163"/>
      <c r="D134" s="164" t="s">
        <v>72</v>
      </c>
      <c r="E134" s="165" t="s">
        <v>121</v>
      </c>
      <c r="F134" s="165" t="s">
        <v>122</v>
      </c>
      <c r="G134" s="163"/>
      <c r="H134" s="163"/>
      <c r="I134" s="166"/>
      <c r="J134" s="167">
        <f>BK134</f>
        <v>504377.45999999996</v>
      </c>
      <c r="K134" s="163"/>
      <c r="L134" s="168"/>
      <c r="M134" s="169"/>
      <c r="N134" s="170"/>
      <c r="O134" s="170"/>
      <c r="P134" s="171">
        <f>P135+P139+P143+P150+P157+P166+P180+P185</f>
        <v>0</v>
      </c>
      <c r="Q134" s="170"/>
      <c r="R134" s="171">
        <f>R135+R139+R143+R150+R157+R166+R180+R185</f>
        <v>15.18799115</v>
      </c>
      <c r="S134" s="170"/>
      <c r="T134" s="172">
        <f>T135+T139+T143+T150+T157+T166+T180+T185</f>
        <v>22.657499999999999</v>
      </c>
      <c r="AR134" s="173" t="s">
        <v>78</v>
      </c>
      <c r="AT134" s="174" t="s">
        <v>72</v>
      </c>
      <c r="AU134" s="174" t="s">
        <v>73</v>
      </c>
      <c r="AY134" s="173" t="s">
        <v>123</v>
      </c>
      <c r="BK134" s="175">
        <f>BK135+BK139+BK143+BK150+BK157+BK166+BK180+BK185</f>
        <v>504377.45999999996</v>
      </c>
    </row>
    <row r="135" spans="1:65" s="11" customFormat="1" ht="22.9" customHeight="1">
      <c r="B135" s="162"/>
      <c r="C135" s="163"/>
      <c r="D135" s="164" t="s">
        <v>72</v>
      </c>
      <c r="E135" s="176" t="s">
        <v>124</v>
      </c>
      <c r="F135" s="176" t="s">
        <v>125</v>
      </c>
      <c r="G135" s="163"/>
      <c r="H135" s="163"/>
      <c r="I135" s="166"/>
      <c r="J135" s="177">
        <f>BK135</f>
        <v>15000</v>
      </c>
      <c r="K135" s="163"/>
      <c r="L135" s="168"/>
      <c r="M135" s="169"/>
      <c r="N135" s="170"/>
      <c r="O135" s="170"/>
      <c r="P135" s="171">
        <f>SUM(P136:P138)</f>
        <v>0</v>
      </c>
      <c r="Q135" s="170"/>
      <c r="R135" s="171">
        <f>SUM(R136:R138)</f>
        <v>0</v>
      </c>
      <c r="S135" s="170"/>
      <c r="T135" s="172">
        <f>SUM(T136:T138)</f>
        <v>0</v>
      </c>
      <c r="AR135" s="173" t="s">
        <v>78</v>
      </c>
      <c r="AT135" s="174" t="s">
        <v>72</v>
      </c>
      <c r="AU135" s="174" t="s">
        <v>78</v>
      </c>
      <c r="AY135" s="173" t="s">
        <v>123</v>
      </c>
      <c r="BK135" s="175">
        <f>SUM(BK136:BK138)</f>
        <v>15000</v>
      </c>
    </row>
    <row r="136" spans="1:65" s="1" customFormat="1" ht="16.5" customHeight="1">
      <c r="A136" s="30"/>
      <c r="B136" s="31"/>
      <c r="C136" s="178" t="s">
        <v>78</v>
      </c>
      <c r="D136" s="178" t="s">
        <v>126</v>
      </c>
      <c r="E136" s="179" t="s">
        <v>127</v>
      </c>
      <c r="F136" s="180" t="s">
        <v>128</v>
      </c>
      <c r="G136" s="181" t="s">
        <v>129</v>
      </c>
      <c r="H136" s="182">
        <v>1</v>
      </c>
      <c r="I136" s="183">
        <v>6500</v>
      </c>
      <c r="J136" s="184">
        <f>ROUND(I136*H136,2)</f>
        <v>6500</v>
      </c>
      <c r="K136" s="185"/>
      <c r="L136" s="35"/>
      <c r="M136" s="186" t="s">
        <v>1</v>
      </c>
      <c r="N136" s="187" t="s">
        <v>38</v>
      </c>
      <c r="O136" s="67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90" t="s">
        <v>130</v>
      </c>
      <c r="AT136" s="190" t="s">
        <v>126</v>
      </c>
      <c r="AU136" s="190" t="s">
        <v>80</v>
      </c>
      <c r="AY136" s="13" t="s">
        <v>123</v>
      </c>
      <c r="BE136" s="191">
        <f>IF(N136="základní",J136,0)</f>
        <v>6500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3" t="s">
        <v>78</v>
      </c>
      <c r="BK136" s="191">
        <f>ROUND(I136*H136,2)</f>
        <v>6500</v>
      </c>
      <c r="BL136" s="13" t="s">
        <v>130</v>
      </c>
      <c r="BM136" s="190" t="s">
        <v>131</v>
      </c>
    </row>
    <row r="137" spans="1:65" s="1" customFormat="1" ht="16.5" customHeight="1">
      <c r="A137" s="30"/>
      <c r="B137" s="31"/>
      <c r="C137" s="178" t="s">
        <v>80</v>
      </c>
      <c r="D137" s="178" t="s">
        <v>126</v>
      </c>
      <c r="E137" s="179" t="s">
        <v>132</v>
      </c>
      <c r="F137" s="180" t="s">
        <v>133</v>
      </c>
      <c r="G137" s="181" t="s">
        <v>129</v>
      </c>
      <c r="H137" s="182">
        <v>1</v>
      </c>
      <c r="I137" s="183">
        <v>5000</v>
      </c>
      <c r="J137" s="184">
        <f>ROUND(I137*H137,2)</f>
        <v>5000</v>
      </c>
      <c r="K137" s="185"/>
      <c r="L137" s="35"/>
      <c r="M137" s="186" t="s">
        <v>1</v>
      </c>
      <c r="N137" s="187" t="s">
        <v>38</v>
      </c>
      <c r="O137" s="67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90" t="s">
        <v>130</v>
      </c>
      <c r="AT137" s="190" t="s">
        <v>126</v>
      </c>
      <c r="AU137" s="190" t="s">
        <v>80</v>
      </c>
      <c r="AY137" s="13" t="s">
        <v>123</v>
      </c>
      <c r="BE137" s="191">
        <f>IF(N137="základní",J137,0)</f>
        <v>5000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3" t="s">
        <v>78</v>
      </c>
      <c r="BK137" s="191">
        <f>ROUND(I137*H137,2)</f>
        <v>5000</v>
      </c>
      <c r="BL137" s="13" t="s">
        <v>130</v>
      </c>
      <c r="BM137" s="190" t="s">
        <v>134</v>
      </c>
    </row>
    <row r="138" spans="1:65" s="1" customFormat="1" ht="16.5" customHeight="1">
      <c r="A138" s="30"/>
      <c r="B138" s="31"/>
      <c r="C138" s="178" t="s">
        <v>135</v>
      </c>
      <c r="D138" s="178" t="s">
        <v>126</v>
      </c>
      <c r="E138" s="179" t="s">
        <v>136</v>
      </c>
      <c r="F138" s="180" t="s">
        <v>137</v>
      </c>
      <c r="G138" s="181" t="s">
        <v>129</v>
      </c>
      <c r="H138" s="182">
        <v>1</v>
      </c>
      <c r="I138" s="183">
        <v>3500</v>
      </c>
      <c r="J138" s="184">
        <f>ROUND(I138*H138,2)</f>
        <v>3500</v>
      </c>
      <c r="K138" s="185"/>
      <c r="L138" s="35"/>
      <c r="M138" s="186" t="s">
        <v>1</v>
      </c>
      <c r="N138" s="187" t="s">
        <v>38</v>
      </c>
      <c r="O138" s="67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90" t="s">
        <v>130</v>
      </c>
      <c r="AT138" s="190" t="s">
        <v>126</v>
      </c>
      <c r="AU138" s="190" t="s">
        <v>80</v>
      </c>
      <c r="AY138" s="13" t="s">
        <v>123</v>
      </c>
      <c r="BE138" s="191">
        <f>IF(N138="základní",J138,0)</f>
        <v>3500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3" t="s">
        <v>78</v>
      </c>
      <c r="BK138" s="191">
        <f>ROUND(I138*H138,2)</f>
        <v>3500</v>
      </c>
      <c r="BL138" s="13" t="s">
        <v>130</v>
      </c>
      <c r="BM138" s="190" t="s">
        <v>138</v>
      </c>
    </row>
    <row r="139" spans="1:65" s="11" customFormat="1" ht="22.9" customHeight="1">
      <c r="B139" s="162"/>
      <c r="C139" s="163"/>
      <c r="D139" s="164" t="s">
        <v>72</v>
      </c>
      <c r="E139" s="176" t="s">
        <v>139</v>
      </c>
      <c r="F139" s="176" t="s">
        <v>140</v>
      </c>
      <c r="G139" s="163"/>
      <c r="H139" s="163"/>
      <c r="I139" s="166"/>
      <c r="J139" s="177">
        <f>BK139</f>
        <v>7500</v>
      </c>
      <c r="K139" s="163"/>
      <c r="L139" s="168"/>
      <c r="M139" s="169"/>
      <c r="N139" s="170"/>
      <c r="O139" s="170"/>
      <c r="P139" s="171">
        <f>SUM(P140:P142)</f>
        <v>0</v>
      </c>
      <c r="Q139" s="170"/>
      <c r="R139" s="171">
        <f>SUM(R140:R142)</f>
        <v>0</v>
      </c>
      <c r="S139" s="170"/>
      <c r="T139" s="172">
        <f>SUM(T140:T142)</f>
        <v>0</v>
      </c>
      <c r="AR139" s="173" t="s">
        <v>78</v>
      </c>
      <c r="AT139" s="174" t="s">
        <v>72</v>
      </c>
      <c r="AU139" s="174" t="s">
        <v>78</v>
      </c>
      <c r="AY139" s="173" t="s">
        <v>123</v>
      </c>
      <c r="BK139" s="175">
        <f>SUM(BK140:BK142)</f>
        <v>7500</v>
      </c>
    </row>
    <row r="140" spans="1:65" s="1" customFormat="1" ht="16.5" customHeight="1">
      <c r="A140" s="30"/>
      <c r="B140" s="31"/>
      <c r="C140" s="178" t="s">
        <v>130</v>
      </c>
      <c r="D140" s="178" t="s">
        <v>126</v>
      </c>
      <c r="E140" s="179" t="s">
        <v>141</v>
      </c>
      <c r="F140" s="180" t="s">
        <v>142</v>
      </c>
      <c r="G140" s="181" t="s">
        <v>129</v>
      </c>
      <c r="H140" s="182">
        <v>1</v>
      </c>
      <c r="I140" s="183">
        <v>2500</v>
      </c>
      <c r="J140" s="184">
        <f>ROUND(I140*H140,2)</f>
        <v>2500</v>
      </c>
      <c r="K140" s="185"/>
      <c r="L140" s="35"/>
      <c r="M140" s="186" t="s">
        <v>1</v>
      </c>
      <c r="N140" s="187" t="s">
        <v>38</v>
      </c>
      <c r="O140" s="67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90" t="s">
        <v>130</v>
      </c>
      <c r="AT140" s="190" t="s">
        <v>126</v>
      </c>
      <c r="AU140" s="190" t="s">
        <v>80</v>
      </c>
      <c r="AY140" s="13" t="s">
        <v>123</v>
      </c>
      <c r="BE140" s="191">
        <f>IF(N140="základní",J140,0)</f>
        <v>2500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3" t="s">
        <v>78</v>
      </c>
      <c r="BK140" s="191">
        <f>ROUND(I140*H140,2)</f>
        <v>2500</v>
      </c>
      <c r="BL140" s="13" t="s">
        <v>130</v>
      </c>
      <c r="BM140" s="190" t="s">
        <v>143</v>
      </c>
    </row>
    <row r="141" spans="1:65" s="1" customFormat="1" ht="16.5" customHeight="1">
      <c r="A141" s="30"/>
      <c r="B141" s="31"/>
      <c r="C141" s="178" t="s">
        <v>144</v>
      </c>
      <c r="D141" s="178" t="s">
        <v>126</v>
      </c>
      <c r="E141" s="179" t="s">
        <v>145</v>
      </c>
      <c r="F141" s="180" t="s">
        <v>146</v>
      </c>
      <c r="G141" s="181" t="s">
        <v>129</v>
      </c>
      <c r="H141" s="182">
        <v>1</v>
      </c>
      <c r="I141" s="183">
        <v>3000</v>
      </c>
      <c r="J141" s="184">
        <f>ROUND(I141*H141,2)</f>
        <v>3000</v>
      </c>
      <c r="K141" s="185"/>
      <c r="L141" s="35"/>
      <c r="M141" s="186" t="s">
        <v>1</v>
      </c>
      <c r="N141" s="187" t="s">
        <v>38</v>
      </c>
      <c r="O141" s="67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90" t="s">
        <v>130</v>
      </c>
      <c r="AT141" s="190" t="s">
        <v>126</v>
      </c>
      <c r="AU141" s="190" t="s">
        <v>80</v>
      </c>
      <c r="AY141" s="13" t="s">
        <v>123</v>
      </c>
      <c r="BE141" s="191">
        <f>IF(N141="základní",J141,0)</f>
        <v>3000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3" t="s">
        <v>78</v>
      </c>
      <c r="BK141" s="191">
        <f>ROUND(I141*H141,2)</f>
        <v>3000</v>
      </c>
      <c r="BL141" s="13" t="s">
        <v>130</v>
      </c>
      <c r="BM141" s="190" t="s">
        <v>147</v>
      </c>
    </row>
    <row r="142" spans="1:65" s="1" customFormat="1" ht="16.5" customHeight="1">
      <c r="A142" s="30"/>
      <c r="B142" s="31"/>
      <c r="C142" s="178" t="s">
        <v>148</v>
      </c>
      <c r="D142" s="178" t="s">
        <v>126</v>
      </c>
      <c r="E142" s="179" t="s">
        <v>149</v>
      </c>
      <c r="F142" s="180" t="s">
        <v>150</v>
      </c>
      <c r="G142" s="181" t="s">
        <v>129</v>
      </c>
      <c r="H142" s="182">
        <v>1</v>
      </c>
      <c r="I142" s="183">
        <v>2000</v>
      </c>
      <c r="J142" s="184">
        <f>ROUND(I142*H142,2)</f>
        <v>2000</v>
      </c>
      <c r="K142" s="185"/>
      <c r="L142" s="35"/>
      <c r="M142" s="186" t="s">
        <v>1</v>
      </c>
      <c r="N142" s="187" t="s">
        <v>38</v>
      </c>
      <c r="O142" s="67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90" t="s">
        <v>130</v>
      </c>
      <c r="AT142" s="190" t="s">
        <v>126</v>
      </c>
      <c r="AU142" s="190" t="s">
        <v>80</v>
      </c>
      <c r="AY142" s="13" t="s">
        <v>123</v>
      </c>
      <c r="BE142" s="191">
        <f>IF(N142="základní",J142,0)</f>
        <v>2000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3" t="s">
        <v>78</v>
      </c>
      <c r="BK142" s="191">
        <f>ROUND(I142*H142,2)</f>
        <v>2000</v>
      </c>
      <c r="BL142" s="13" t="s">
        <v>130</v>
      </c>
      <c r="BM142" s="190" t="s">
        <v>151</v>
      </c>
    </row>
    <row r="143" spans="1:65" s="11" customFormat="1" ht="22.9" customHeight="1">
      <c r="B143" s="162"/>
      <c r="C143" s="163"/>
      <c r="D143" s="164" t="s">
        <v>72</v>
      </c>
      <c r="E143" s="176" t="s">
        <v>135</v>
      </c>
      <c r="F143" s="176" t="s">
        <v>152</v>
      </c>
      <c r="G143" s="163"/>
      <c r="H143" s="163"/>
      <c r="I143" s="166"/>
      <c r="J143" s="177">
        <f>BK143</f>
        <v>126701.42</v>
      </c>
      <c r="K143" s="163"/>
      <c r="L143" s="168"/>
      <c r="M143" s="169"/>
      <c r="N143" s="170"/>
      <c r="O143" s="170"/>
      <c r="P143" s="171">
        <f>SUM(P144:P149)</f>
        <v>0</v>
      </c>
      <c r="Q143" s="170"/>
      <c r="R143" s="171">
        <f>SUM(R144:R149)</f>
        <v>9.3000593600000006</v>
      </c>
      <c r="S143" s="170"/>
      <c r="T143" s="172">
        <f>SUM(T144:T149)</f>
        <v>0</v>
      </c>
      <c r="AR143" s="173" t="s">
        <v>78</v>
      </c>
      <c r="AT143" s="174" t="s">
        <v>72</v>
      </c>
      <c r="AU143" s="174" t="s">
        <v>78</v>
      </c>
      <c r="AY143" s="173" t="s">
        <v>123</v>
      </c>
      <c r="BK143" s="175">
        <f>SUM(BK144:BK149)</f>
        <v>126701.42</v>
      </c>
    </row>
    <row r="144" spans="1:65" s="1" customFormat="1" ht="37.9" customHeight="1">
      <c r="A144" s="30"/>
      <c r="B144" s="31"/>
      <c r="C144" s="178" t="s">
        <v>153</v>
      </c>
      <c r="D144" s="178" t="s">
        <v>126</v>
      </c>
      <c r="E144" s="179" t="s">
        <v>154</v>
      </c>
      <c r="F144" s="180" t="s">
        <v>155</v>
      </c>
      <c r="G144" s="181" t="s">
        <v>156</v>
      </c>
      <c r="H144" s="182">
        <v>7.9000000000000001E-2</v>
      </c>
      <c r="I144" s="183">
        <v>12300</v>
      </c>
      <c r="J144" s="184">
        <f t="shared" ref="J144:J149" si="0">ROUND(I144*H144,2)</f>
        <v>971.7</v>
      </c>
      <c r="K144" s="185"/>
      <c r="L144" s="35"/>
      <c r="M144" s="186" t="s">
        <v>1</v>
      </c>
      <c r="N144" s="187" t="s">
        <v>38</v>
      </c>
      <c r="O144" s="67"/>
      <c r="P144" s="188">
        <f t="shared" ref="P144:P149" si="1">O144*H144</f>
        <v>0</v>
      </c>
      <c r="Q144" s="188">
        <v>1.9539999999999998E-2</v>
      </c>
      <c r="R144" s="188">
        <f t="shared" ref="R144:R149" si="2">Q144*H144</f>
        <v>1.5436599999999999E-3</v>
      </c>
      <c r="S144" s="188">
        <v>0</v>
      </c>
      <c r="T144" s="189">
        <f t="shared" ref="T144:T149" si="3"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90" t="s">
        <v>130</v>
      </c>
      <c r="AT144" s="190" t="s">
        <v>126</v>
      </c>
      <c r="AU144" s="190" t="s">
        <v>80</v>
      </c>
      <c r="AY144" s="13" t="s">
        <v>123</v>
      </c>
      <c r="BE144" s="191">
        <f t="shared" ref="BE144:BE149" si="4">IF(N144="základní",J144,0)</f>
        <v>971.7</v>
      </c>
      <c r="BF144" s="191">
        <f t="shared" ref="BF144:BF149" si="5">IF(N144="snížená",J144,0)</f>
        <v>0</v>
      </c>
      <c r="BG144" s="191">
        <f t="shared" ref="BG144:BG149" si="6">IF(N144="zákl. přenesená",J144,0)</f>
        <v>0</v>
      </c>
      <c r="BH144" s="191">
        <f t="shared" ref="BH144:BH149" si="7">IF(N144="sníž. přenesená",J144,0)</f>
        <v>0</v>
      </c>
      <c r="BI144" s="191">
        <f t="shared" ref="BI144:BI149" si="8">IF(N144="nulová",J144,0)</f>
        <v>0</v>
      </c>
      <c r="BJ144" s="13" t="s">
        <v>78</v>
      </c>
      <c r="BK144" s="191">
        <f t="shared" ref="BK144:BK149" si="9">ROUND(I144*H144,2)</f>
        <v>971.7</v>
      </c>
      <c r="BL144" s="13" t="s">
        <v>130</v>
      </c>
      <c r="BM144" s="190" t="s">
        <v>157</v>
      </c>
    </row>
    <row r="145" spans="1:65" s="1" customFormat="1" ht="24.2" customHeight="1">
      <c r="A145" s="30"/>
      <c r="B145" s="31"/>
      <c r="C145" s="192" t="s">
        <v>158</v>
      </c>
      <c r="D145" s="192" t="s">
        <v>159</v>
      </c>
      <c r="E145" s="193" t="s">
        <v>160</v>
      </c>
      <c r="F145" s="194" t="s">
        <v>161</v>
      </c>
      <c r="G145" s="195" t="s">
        <v>156</v>
      </c>
      <c r="H145" s="196">
        <v>8.5000000000000006E-2</v>
      </c>
      <c r="I145" s="197">
        <v>33200</v>
      </c>
      <c r="J145" s="198">
        <f t="shared" si="0"/>
        <v>2822</v>
      </c>
      <c r="K145" s="199"/>
      <c r="L145" s="200"/>
      <c r="M145" s="201" t="s">
        <v>1</v>
      </c>
      <c r="N145" s="202" t="s">
        <v>38</v>
      </c>
      <c r="O145" s="67"/>
      <c r="P145" s="188">
        <f t="shared" si="1"/>
        <v>0</v>
      </c>
      <c r="Q145" s="188">
        <v>1</v>
      </c>
      <c r="R145" s="188">
        <f t="shared" si="2"/>
        <v>8.5000000000000006E-2</v>
      </c>
      <c r="S145" s="188">
        <v>0</v>
      </c>
      <c r="T145" s="18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90" t="s">
        <v>158</v>
      </c>
      <c r="AT145" s="190" t="s">
        <v>159</v>
      </c>
      <c r="AU145" s="190" t="s">
        <v>80</v>
      </c>
      <c r="AY145" s="13" t="s">
        <v>123</v>
      </c>
      <c r="BE145" s="191">
        <f t="shared" si="4"/>
        <v>2822</v>
      </c>
      <c r="BF145" s="191">
        <f t="shared" si="5"/>
        <v>0</v>
      </c>
      <c r="BG145" s="191">
        <f t="shared" si="6"/>
        <v>0</v>
      </c>
      <c r="BH145" s="191">
        <f t="shared" si="7"/>
        <v>0</v>
      </c>
      <c r="BI145" s="191">
        <f t="shared" si="8"/>
        <v>0</v>
      </c>
      <c r="BJ145" s="13" t="s">
        <v>78</v>
      </c>
      <c r="BK145" s="191">
        <f t="shared" si="9"/>
        <v>2822</v>
      </c>
      <c r="BL145" s="13" t="s">
        <v>130</v>
      </c>
      <c r="BM145" s="190" t="s">
        <v>162</v>
      </c>
    </row>
    <row r="146" spans="1:65" s="1" customFormat="1" ht="33" customHeight="1">
      <c r="A146" s="30"/>
      <c r="B146" s="31"/>
      <c r="C146" s="178" t="s">
        <v>163</v>
      </c>
      <c r="D146" s="178" t="s">
        <v>126</v>
      </c>
      <c r="E146" s="179" t="s">
        <v>164</v>
      </c>
      <c r="F146" s="180" t="s">
        <v>165</v>
      </c>
      <c r="G146" s="181" t="s">
        <v>166</v>
      </c>
      <c r="H146" s="182">
        <v>10</v>
      </c>
      <c r="I146" s="183">
        <v>106</v>
      </c>
      <c r="J146" s="184">
        <f t="shared" si="0"/>
        <v>1060</v>
      </c>
      <c r="K146" s="185"/>
      <c r="L146" s="35"/>
      <c r="M146" s="186" t="s">
        <v>1</v>
      </c>
      <c r="N146" s="187" t="s">
        <v>38</v>
      </c>
      <c r="O146" s="67"/>
      <c r="P146" s="188">
        <f t="shared" si="1"/>
        <v>0</v>
      </c>
      <c r="Q146" s="188">
        <v>2.49E-3</v>
      </c>
      <c r="R146" s="188">
        <f t="shared" si="2"/>
        <v>2.4899999999999999E-2</v>
      </c>
      <c r="S146" s="188">
        <v>0</v>
      </c>
      <c r="T146" s="18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90" t="s">
        <v>130</v>
      </c>
      <c r="AT146" s="190" t="s">
        <v>126</v>
      </c>
      <c r="AU146" s="190" t="s">
        <v>80</v>
      </c>
      <c r="AY146" s="13" t="s">
        <v>123</v>
      </c>
      <c r="BE146" s="191">
        <f t="shared" si="4"/>
        <v>1060</v>
      </c>
      <c r="BF146" s="191">
        <f t="shared" si="5"/>
        <v>0</v>
      </c>
      <c r="BG146" s="191">
        <f t="shared" si="6"/>
        <v>0</v>
      </c>
      <c r="BH146" s="191">
        <f t="shared" si="7"/>
        <v>0</v>
      </c>
      <c r="BI146" s="191">
        <f t="shared" si="8"/>
        <v>0</v>
      </c>
      <c r="BJ146" s="13" t="s">
        <v>78</v>
      </c>
      <c r="BK146" s="191">
        <f t="shared" si="9"/>
        <v>1060</v>
      </c>
      <c r="BL146" s="13" t="s">
        <v>130</v>
      </c>
      <c r="BM146" s="190" t="s">
        <v>167</v>
      </c>
    </row>
    <row r="147" spans="1:65" s="1" customFormat="1" ht="37.9" customHeight="1">
      <c r="A147" s="30"/>
      <c r="B147" s="31"/>
      <c r="C147" s="178" t="s">
        <v>168</v>
      </c>
      <c r="D147" s="178" t="s">
        <v>126</v>
      </c>
      <c r="E147" s="179" t="s">
        <v>169</v>
      </c>
      <c r="F147" s="180" t="s">
        <v>170</v>
      </c>
      <c r="G147" s="181" t="s">
        <v>171</v>
      </c>
      <c r="H147" s="182">
        <v>33.119999999999997</v>
      </c>
      <c r="I147" s="183">
        <v>741</v>
      </c>
      <c r="J147" s="184">
        <f t="shared" si="0"/>
        <v>24541.919999999998</v>
      </c>
      <c r="K147" s="185"/>
      <c r="L147" s="35"/>
      <c r="M147" s="186" t="s">
        <v>1</v>
      </c>
      <c r="N147" s="187" t="s">
        <v>38</v>
      </c>
      <c r="O147" s="67"/>
      <c r="P147" s="188">
        <f t="shared" si="1"/>
        <v>0</v>
      </c>
      <c r="Q147" s="188">
        <v>6.1719999999999997E-2</v>
      </c>
      <c r="R147" s="188">
        <f t="shared" si="2"/>
        <v>2.0441663999999999</v>
      </c>
      <c r="S147" s="188">
        <v>0</v>
      </c>
      <c r="T147" s="18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90" t="s">
        <v>130</v>
      </c>
      <c r="AT147" s="190" t="s">
        <v>126</v>
      </c>
      <c r="AU147" s="190" t="s">
        <v>80</v>
      </c>
      <c r="AY147" s="13" t="s">
        <v>123</v>
      </c>
      <c r="BE147" s="191">
        <f t="shared" si="4"/>
        <v>24541.919999999998</v>
      </c>
      <c r="BF147" s="191">
        <f t="shared" si="5"/>
        <v>0</v>
      </c>
      <c r="BG147" s="191">
        <f t="shared" si="6"/>
        <v>0</v>
      </c>
      <c r="BH147" s="191">
        <f t="shared" si="7"/>
        <v>0</v>
      </c>
      <c r="BI147" s="191">
        <f t="shared" si="8"/>
        <v>0</v>
      </c>
      <c r="BJ147" s="13" t="s">
        <v>78</v>
      </c>
      <c r="BK147" s="191">
        <f t="shared" si="9"/>
        <v>24541.919999999998</v>
      </c>
      <c r="BL147" s="13" t="s">
        <v>130</v>
      </c>
      <c r="BM147" s="190" t="s">
        <v>172</v>
      </c>
    </row>
    <row r="148" spans="1:65" s="1" customFormat="1" ht="37.9" customHeight="1">
      <c r="A148" s="30"/>
      <c r="B148" s="31"/>
      <c r="C148" s="178" t="s">
        <v>173</v>
      </c>
      <c r="D148" s="178" t="s">
        <v>126</v>
      </c>
      <c r="E148" s="179" t="s">
        <v>174</v>
      </c>
      <c r="F148" s="180" t="s">
        <v>175</v>
      </c>
      <c r="G148" s="181" t="s">
        <v>171</v>
      </c>
      <c r="H148" s="182">
        <v>90.13</v>
      </c>
      <c r="I148" s="183">
        <v>1020</v>
      </c>
      <c r="J148" s="184">
        <f t="shared" si="0"/>
        <v>91932.6</v>
      </c>
      <c r="K148" s="185"/>
      <c r="L148" s="35"/>
      <c r="M148" s="186" t="s">
        <v>1</v>
      </c>
      <c r="N148" s="187" t="s">
        <v>38</v>
      </c>
      <c r="O148" s="67"/>
      <c r="P148" s="188">
        <f t="shared" si="1"/>
        <v>0</v>
      </c>
      <c r="Q148" s="188">
        <v>7.9210000000000003E-2</v>
      </c>
      <c r="R148" s="188">
        <f t="shared" si="2"/>
        <v>7.1391973000000002</v>
      </c>
      <c r="S148" s="188">
        <v>0</v>
      </c>
      <c r="T148" s="18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90" t="s">
        <v>130</v>
      </c>
      <c r="AT148" s="190" t="s">
        <v>126</v>
      </c>
      <c r="AU148" s="190" t="s">
        <v>80</v>
      </c>
      <c r="AY148" s="13" t="s">
        <v>123</v>
      </c>
      <c r="BE148" s="191">
        <f t="shared" si="4"/>
        <v>91932.6</v>
      </c>
      <c r="BF148" s="191">
        <f t="shared" si="5"/>
        <v>0</v>
      </c>
      <c r="BG148" s="191">
        <f t="shared" si="6"/>
        <v>0</v>
      </c>
      <c r="BH148" s="191">
        <f t="shared" si="7"/>
        <v>0</v>
      </c>
      <c r="BI148" s="191">
        <f t="shared" si="8"/>
        <v>0</v>
      </c>
      <c r="BJ148" s="13" t="s">
        <v>78</v>
      </c>
      <c r="BK148" s="191">
        <f t="shared" si="9"/>
        <v>91932.6</v>
      </c>
      <c r="BL148" s="13" t="s">
        <v>130</v>
      </c>
      <c r="BM148" s="190" t="s">
        <v>176</v>
      </c>
    </row>
    <row r="149" spans="1:65" s="1" customFormat="1" ht="24.2" customHeight="1">
      <c r="A149" s="30"/>
      <c r="B149" s="31"/>
      <c r="C149" s="178" t="s">
        <v>8</v>
      </c>
      <c r="D149" s="178" t="s">
        <v>126</v>
      </c>
      <c r="E149" s="179" t="s">
        <v>177</v>
      </c>
      <c r="F149" s="180" t="s">
        <v>178</v>
      </c>
      <c r="G149" s="181" t="s">
        <v>179</v>
      </c>
      <c r="H149" s="182">
        <v>40.4</v>
      </c>
      <c r="I149" s="183">
        <v>133</v>
      </c>
      <c r="J149" s="184">
        <f t="shared" si="0"/>
        <v>5373.2</v>
      </c>
      <c r="K149" s="185"/>
      <c r="L149" s="35"/>
      <c r="M149" s="186" t="s">
        <v>1</v>
      </c>
      <c r="N149" s="187" t="s">
        <v>38</v>
      </c>
      <c r="O149" s="67"/>
      <c r="P149" s="188">
        <f t="shared" si="1"/>
        <v>0</v>
      </c>
      <c r="Q149" s="188">
        <v>1.2999999999999999E-4</v>
      </c>
      <c r="R149" s="188">
        <f t="shared" si="2"/>
        <v>5.2519999999999997E-3</v>
      </c>
      <c r="S149" s="188">
        <v>0</v>
      </c>
      <c r="T149" s="18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90" t="s">
        <v>130</v>
      </c>
      <c r="AT149" s="190" t="s">
        <v>126</v>
      </c>
      <c r="AU149" s="190" t="s">
        <v>80</v>
      </c>
      <c r="AY149" s="13" t="s">
        <v>123</v>
      </c>
      <c r="BE149" s="191">
        <f t="shared" si="4"/>
        <v>5373.2</v>
      </c>
      <c r="BF149" s="191">
        <f t="shared" si="5"/>
        <v>0</v>
      </c>
      <c r="BG149" s="191">
        <f t="shared" si="6"/>
        <v>0</v>
      </c>
      <c r="BH149" s="191">
        <f t="shared" si="7"/>
        <v>0</v>
      </c>
      <c r="BI149" s="191">
        <f t="shared" si="8"/>
        <v>0</v>
      </c>
      <c r="BJ149" s="13" t="s">
        <v>78</v>
      </c>
      <c r="BK149" s="191">
        <f t="shared" si="9"/>
        <v>5373.2</v>
      </c>
      <c r="BL149" s="13" t="s">
        <v>130</v>
      </c>
      <c r="BM149" s="190" t="s">
        <v>180</v>
      </c>
    </row>
    <row r="150" spans="1:65" s="11" customFormat="1" ht="22.9" customHeight="1">
      <c r="B150" s="162"/>
      <c r="C150" s="163"/>
      <c r="D150" s="164" t="s">
        <v>72</v>
      </c>
      <c r="E150" s="176" t="s">
        <v>130</v>
      </c>
      <c r="F150" s="176" t="s">
        <v>181</v>
      </c>
      <c r="G150" s="163"/>
      <c r="H150" s="163"/>
      <c r="I150" s="166"/>
      <c r="J150" s="177">
        <f>BK150</f>
        <v>20889.62</v>
      </c>
      <c r="K150" s="163"/>
      <c r="L150" s="168"/>
      <c r="M150" s="169"/>
      <c r="N150" s="170"/>
      <c r="O150" s="170"/>
      <c r="P150" s="171">
        <f>SUM(P151:P156)</f>
        <v>0</v>
      </c>
      <c r="Q150" s="170"/>
      <c r="R150" s="171">
        <f>SUM(R151:R156)</f>
        <v>2.2477407899999999</v>
      </c>
      <c r="S150" s="170"/>
      <c r="T150" s="172">
        <f>SUM(T151:T156)</f>
        <v>0</v>
      </c>
      <c r="AR150" s="173" t="s">
        <v>78</v>
      </c>
      <c r="AT150" s="174" t="s">
        <v>72</v>
      </c>
      <c r="AU150" s="174" t="s">
        <v>78</v>
      </c>
      <c r="AY150" s="173" t="s">
        <v>123</v>
      </c>
      <c r="BK150" s="175">
        <f>SUM(BK151:BK156)</f>
        <v>20889.62</v>
      </c>
    </row>
    <row r="151" spans="1:65" s="1" customFormat="1" ht="49.15" customHeight="1">
      <c r="A151" s="30"/>
      <c r="B151" s="31"/>
      <c r="C151" s="178" t="s">
        <v>182</v>
      </c>
      <c r="D151" s="178" t="s">
        <v>126</v>
      </c>
      <c r="E151" s="179" t="s">
        <v>183</v>
      </c>
      <c r="F151" s="180" t="s">
        <v>184</v>
      </c>
      <c r="G151" s="181" t="s">
        <v>185</v>
      </c>
      <c r="H151" s="182">
        <v>0.252</v>
      </c>
      <c r="I151" s="183">
        <v>13900</v>
      </c>
      <c r="J151" s="184">
        <f t="shared" ref="J151:J156" si="10">ROUND(I151*H151,2)</f>
        <v>3502.8</v>
      </c>
      <c r="K151" s="185"/>
      <c r="L151" s="35"/>
      <c r="M151" s="186" t="s">
        <v>1</v>
      </c>
      <c r="N151" s="187" t="s">
        <v>38</v>
      </c>
      <c r="O151" s="67"/>
      <c r="P151" s="188">
        <f t="shared" ref="P151:P156" si="11">O151*H151</f>
        <v>0</v>
      </c>
      <c r="Q151" s="188">
        <v>2.40978</v>
      </c>
      <c r="R151" s="188">
        <f t="shared" ref="R151:R156" si="12">Q151*H151</f>
        <v>0.60726456000000006</v>
      </c>
      <c r="S151" s="188">
        <v>0</v>
      </c>
      <c r="T151" s="189">
        <f t="shared" ref="T151:T156" si="13"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90" t="s">
        <v>130</v>
      </c>
      <c r="AT151" s="190" t="s">
        <v>126</v>
      </c>
      <c r="AU151" s="190" t="s">
        <v>80</v>
      </c>
      <c r="AY151" s="13" t="s">
        <v>123</v>
      </c>
      <c r="BE151" s="191">
        <f t="shared" ref="BE151:BE156" si="14">IF(N151="základní",J151,0)</f>
        <v>3502.8</v>
      </c>
      <c r="BF151" s="191">
        <f t="shared" ref="BF151:BF156" si="15">IF(N151="snížená",J151,0)</f>
        <v>0</v>
      </c>
      <c r="BG151" s="191">
        <f t="shared" ref="BG151:BG156" si="16">IF(N151="zákl. přenesená",J151,0)</f>
        <v>0</v>
      </c>
      <c r="BH151" s="191">
        <f t="shared" ref="BH151:BH156" si="17">IF(N151="sníž. přenesená",J151,0)</f>
        <v>0</v>
      </c>
      <c r="BI151" s="191">
        <f t="shared" ref="BI151:BI156" si="18">IF(N151="nulová",J151,0)</f>
        <v>0</v>
      </c>
      <c r="BJ151" s="13" t="s">
        <v>78</v>
      </c>
      <c r="BK151" s="191">
        <f t="shared" ref="BK151:BK156" si="19">ROUND(I151*H151,2)</f>
        <v>3502.8</v>
      </c>
      <c r="BL151" s="13" t="s">
        <v>130</v>
      </c>
      <c r="BM151" s="190" t="s">
        <v>186</v>
      </c>
    </row>
    <row r="152" spans="1:65" s="1" customFormat="1" ht="24.2" customHeight="1">
      <c r="A152" s="30"/>
      <c r="B152" s="31"/>
      <c r="C152" s="178" t="s">
        <v>187</v>
      </c>
      <c r="D152" s="178" t="s">
        <v>126</v>
      </c>
      <c r="E152" s="179" t="s">
        <v>188</v>
      </c>
      <c r="F152" s="180" t="s">
        <v>189</v>
      </c>
      <c r="G152" s="181" t="s">
        <v>185</v>
      </c>
      <c r="H152" s="182">
        <v>0.58099999999999996</v>
      </c>
      <c r="I152" s="183">
        <v>4740</v>
      </c>
      <c r="J152" s="184">
        <f t="shared" si="10"/>
        <v>2753.94</v>
      </c>
      <c r="K152" s="185"/>
      <c r="L152" s="35"/>
      <c r="M152" s="186" t="s">
        <v>1</v>
      </c>
      <c r="N152" s="187" t="s">
        <v>38</v>
      </c>
      <c r="O152" s="67"/>
      <c r="P152" s="188">
        <f t="shared" si="11"/>
        <v>0</v>
      </c>
      <c r="Q152" s="188">
        <v>2.5019800000000001</v>
      </c>
      <c r="R152" s="188">
        <f t="shared" si="12"/>
        <v>1.45365038</v>
      </c>
      <c r="S152" s="188">
        <v>0</v>
      </c>
      <c r="T152" s="189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90" t="s">
        <v>130</v>
      </c>
      <c r="AT152" s="190" t="s">
        <v>126</v>
      </c>
      <c r="AU152" s="190" t="s">
        <v>80</v>
      </c>
      <c r="AY152" s="13" t="s">
        <v>123</v>
      </c>
      <c r="BE152" s="191">
        <f t="shared" si="14"/>
        <v>2753.94</v>
      </c>
      <c r="BF152" s="191">
        <f t="shared" si="15"/>
        <v>0</v>
      </c>
      <c r="BG152" s="191">
        <f t="shared" si="16"/>
        <v>0</v>
      </c>
      <c r="BH152" s="191">
        <f t="shared" si="17"/>
        <v>0</v>
      </c>
      <c r="BI152" s="191">
        <f t="shared" si="18"/>
        <v>0</v>
      </c>
      <c r="BJ152" s="13" t="s">
        <v>78</v>
      </c>
      <c r="BK152" s="191">
        <f t="shared" si="19"/>
        <v>2753.94</v>
      </c>
      <c r="BL152" s="13" t="s">
        <v>130</v>
      </c>
      <c r="BM152" s="190" t="s">
        <v>190</v>
      </c>
    </row>
    <row r="153" spans="1:65" s="1" customFormat="1" ht="24.2" customHeight="1">
      <c r="A153" s="30"/>
      <c r="B153" s="31"/>
      <c r="C153" s="178" t="s">
        <v>191</v>
      </c>
      <c r="D153" s="178" t="s">
        <v>126</v>
      </c>
      <c r="E153" s="179" t="s">
        <v>192</v>
      </c>
      <c r="F153" s="180" t="s">
        <v>193</v>
      </c>
      <c r="G153" s="181" t="s">
        <v>171</v>
      </c>
      <c r="H153" s="182">
        <v>10.32</v>
      </c>
      <c r="I153" s="183">
        <v>719</v>
      </c>
      <c r="J153" s="184">
        <f t="shared" si="10"/>
        <v>7420.08</v>
      </c>
      <c r="K153" s="185"/>
      <c r="L153" s="35"/>
      <c r="M153" s="186" t="s">
        <v>1</v>
      </c>
      <c r="N153" s="187" t="s">
        <v>38</v>
      </c>
      <c r="O153" s="67"/>
      <c r="P153" s="188">
        <f t="shared" si="11"/>
        <v>0</v>
      </c>
      <c r="Q153" s="188">
        <v>8.4200000000000004E-3</v>
      </c>
      <c r="R153" s="188">
        <f t="shared" si="12"/>
        <v>8.6894400000000011E-2</v>
      </c>
      <c r="S153" s="188">
        <v>0</v>
      </c>
      <c r="T153" s="189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90" t="s">
        <v>130</v>
      </c>
      <c r="AT153" s="190" t="s">
        <v>126</v>
      </c>
      <c r="AU153" s="190" t="s">
        <v>80</v>
      </c>
      <c r="AY153" s="13" t="s">
        <v>123</v>
      </c>
      <c r="BE153" s="191">
        <f t="shared" si="14"/>
        <v>7420.08</v>
      </c>
      <c r="BF153" s="191">
        <f t="shared" si="15"/>
        <v>0</v>
      </c>
      <c r="BG153" s="191">
        <f t="shared" si="16"/>
        <v>0</v>
      </c>
      <c r="BH153" s="191">
        <f t="shared" si="17"/>
        <v>0</v>
      </c>
      <c r="BI153" s="191">
        <f t="shared" si="18"/>
        <v>0</v>
      </c>
      <c r="BJ153" s="13" t="s">
        <v>78</v>
      </c>
      <c r="BK153" s="191">
        <f t="shared" si="19"/>
        <v>7420.08</v>
      </c>
      <c r="BL153" s="13" t="s">
        <v>130</v>
      </c>
      <c r="BM153" s="190" t="s">
        <v>194</v>
      </c>
    </row>
    <row r="154" spans="1:65" s="1" customFormat="1" ht="24.2" customHeight="1">
      <c r="A154" s="30"/>
      <c r="B154" s="31"/>
      <c r="C154" s="178" t="s">
        <v>195</v>
      </c>
      <c r="D154" s="178" t="s">
        <v>126</v>
      </c>
      <c r="E154" s="179" t="s">
        <v>196</v>
      </c>
      <c r="F154" s="180" t="s">
        <v>197</v>
      </c>
      <c r="G154" s="181" t="s">
        <v>171</v>
      </c>
      <c r="H154" s="182">
        <v>10.32</v>
      </c>
      <c r="I154" s="183">
        <v>140</v>
      </c>
      <c r="J154" s="184">
        <f t="shared" si="10"/>
        <v>1444.8</v>
      </c>
      <c r="K154" s="185"/>
      <c r="L154" s="35"/>
      <c r="M154" s="186" t="s">
        <v>1</v>
      </c>
      <c r="N154" s="187" t="s">
        <v>38</v>
      </c>
      <c r="O154" s="67"/>
      <c r="P154" s="188">
        <f t="shared" si="11"/>
        <v>0</v>
      </c>
      <c r="Q154" s="188">
        <v>0</v>
      </c>
      <c r="R154" s="188">
        <f t="shared" si="12"/>
        <v>0</v>
      </c>
      <c r="S154" s="188">
        <v>0</v>
      </c>
      <c r="T154" s="189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90" t="s">
        <v>130</v>
      </c>
      <c r="AT154" s="190" t="s">
        <v>126</v>
      </c>
      <c r="AU154" s="190" t="s">
        <v>80</v>
      </c>
      <c r="AY154" s="13" t="s">
        <v>123</v>
      </c>
      <c r="BE154" s="191">
        <f t="shared" si="14"/>
        <v>1444.8</v>
      </c>
      <c r="BF154" s="191">
        <f t="shared" si="15"/>
        <v>0</v>
      </c>
      <c r="BG154" s="191">
        <f t="shared" si="16"/>
        <v>0</v>
      </c>
      <c r="BH154" s="191">
        <f t="shared" si="17"/>
        <v>0</v>
      </c>
      <c r="BI154" s="191">
        <f t="shared" si="18"/>
        <v>0</v>
      </c>
      <c r="BJ154" s="13" t="s">
        <v>78</v>
      </c>
      <c r="BK154" s="191">
        <f t="shared" si="19"/>
        <v>1444.8</v>
      </c>
      <c r="BL154" s="13" t="s">
        <v>130</v>
      </c>
      <c r="BM154" s="190" t="s">
        <v>198</v>
      </c>
    </row>
    <row r="155" spans="1:65" s="1" customFormat="1" ht="24.2" customHeight="1">
      <c r="A155" s="30"/>
      <c r="B155" s="31"/>
      <c r="C155" s="178" t="s">
        <v>199</v>
      </c>
      <c r="D155" s="178" t="s">
        <v>126</v>
      </c>
      <c r="E155" s="179" t="s">
        <v>200</v>
      </c>
      <c r="F155" s="180" t="s">
        <v>201</v>
      </c>
      <c r="G155" s="181" t="s">
        <v>156</v>
      </c>
      <c r="H155" s="182">
        <v>1.4999999999999999E-2</v>
      </c>
      <c r="I155" s="183">
        <v>59200</v>
      </c>
      <c r="J155" s="184">
        <f t="shared" si="10"/>
        <v>888</v>
      </c>
      <c r="K155" s="185"/>
      <c r="L155" s="35"/>
      <c r="M155" s="186" t="s">
        <v>1</v>
      </c>
      <c r="N155" s="187" t="s">
        <v>38</v>
      </c>
      <c r="O155" s="67"/>
      <c r="P155" s="188">
        <f t="shared" si="11"/>
        <v>0</v>
      </c>
      <c r="Q155" s="188">
        <v>1.0519099999999999</v>
      </c>
      <c r="R155" s="188">
        <f t="shared" si="12"/>
        <v>1.5778649999999998E-2</v>
      </c>
      <c r="S155" s="188">
        <v>0</v>
      </c>
      <c r="T155" s="189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90" t="s">
        <v>130</v>
      </c>
      <c r="AT155" s="190" t="s">
        <v>126</v>
      </c>
      <c r="AU155" s="190" t="s">
        <v>80</v>
      </c>
      <c r="AY155" s="13" t="s">
        <v>123</v>
      </c>
      <c r="BE155" s="191">
        <f t="shared" si="14"/>
        <v>888</v>
      </c>
      <c r="BF155" s="191">
        <f t="shared" si="15"/>
        <v>0</v>
      </c>
      <c r="BG155" s="191">
        <f t="shared" si="16"/>
        <v>0</v>
      </c>
      <c r="BH155" s="191">
        <f t="shared" si="17"/>
        <v>0</v>
      </c>
      <c r="BI155" s="191">
        <f t="shared" si="18"/>
        <v>0</v>
      </c>
      <c r="BJ155" s="13" t="s">
        <v>78</v>
      </c>
      <c r="BK155" s="191">
        <f t="shared" si="19"/>
        <v>888</v>
      </c>
      <c r="BL155" s="13" t="s">
        <v>130</v>
      </c>
      <c r="BM155" s="190" t="s">
        <v>202</v>
      </c>
    </row>
    <row r="156" spans="1:65" s="1" customFormat="1" ht="24.2" customHeight="1">
      <c r="A156" s="30"/>
      <c r="B156" s="31"/>
      <c r="C156" s="178" t="s">
        <v>203</v>
      </c>
      <c r="D156" s="178" t="s">
        <v>126</v>
      </c>
      <c r="E156" s="179" t="s">
        <v>204</v>
      </c>
      <c r="F156" s="180" t="s">
        <v>205</v>
      </c>
      <c r="G156" s="181" t="s">
        <v>156</v>
      </c>
      <c r="H156" s="182">
        <v>0.08</v>
      </c>
      <c r="I156" s="183">
        <v>61000</v>
      </c>
      <c r="J156" s="184">
        <f t="shared" si="10"/>
        <v>4880</v>
      </c>
      <c r="K156" s="185"/>
      <c r="L156" s="35"/>
      <c r="M156" s="186" t="s">
        <v>1</v>
      </c>
      <c r="N156" s="187" t="s">
        <v>38</v>
      </c>
      <c r="O156" s="67"/>
      <c r="P156" s="188">
        <f t="shared" si="11"/>
        <v>0</v>
      </c>
      <c r="Q156" s="188">
        <v>1.0519099999999999</v>
      </c>
      <c r="R156" s="188">
        <f t="shared" si="12"/>
        <v>8.41528E-2</v>
      </c>
      <c r="S156" s="188">
        <v>0</v>
      </c>
      <c r="T156" s="189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90" t="s">
        <v>130</v>
      </c>
      <c r="AT156" s="190" t="s">
        <v>126</v>
      </c>
      <c r="AU156" s="190" t="s">
        <v>80</v>
      </c>
      <c r="AY156" s="13" t="s">
        <v>123</v>
      </c>
      <c r="BE156" s="191">
        <f t="shared" si="14"/>
        <v>4880</v>
      </c>
      <c r="BF156" s="191">
        <f t="shared" si="15"/>
        <v>0</v>
      </c>
      <c r="BG156" s="191">
        <f t="shared" si="16"/>
        <v>0</v>
      </c>
      <c r="BH156" s="191">
        <f t="shared" si="17"/>
        <v>0</v>
      </c>
      <c r="BI156" s="191">
        <f t="shared" si="18"/>
        <v>0</v>
      </c>
      <c r="BJ156" s="13" t="s">
        <v>78</v>
      </c>
      <c r="BK156" s="191">
        <f t="shared" si="19"/>
        <v>4880</v>
      </c>
      <c r="BL156" s="13" t="s">
        <v>130</v>
      </c>
      <c r="BM156" s="190" t="s">
        <v>206</v>
      </c>
    </row>
    <row r="157" spans="1:65" s="11" customFormat="1" ht="22.9" customHeight="1">
      <c r="B157" s="162"/>
      <c r="C157" s="163"/>
      <c r="D157" s="164" t="s">
        <v>72</v>
      </c>
      <c r="E157" s="176" t="s">
        <v>148</v>
      </c>
      <c r="F157" s="176" t="s">
        <v>207</v>
      </c>
      <c r="G157" s="163"/>
      <c r="H157" s="163"/>
      <c r="I157" s="166"/>
      <c r="J157" s="177">
        <f>BK157</f>
        <v>178028</v>
      </c>
      <c r="K157" s="163"/>
      <c r="L157" s="168"/>
      <c r="M157" s="169"/>
      <c r="N157" s="170"/>
      <c r="O157" s="170"/>
      <c r="P157" s="171">
        <f>SUM(P158:P165)</f>
        <v>0</v>
      </c>
      <c r="Q157" s="170"/>
      <c r="R157" s="171">
        <f>SUM(R158:R165)</f>
        <v>3.6401910000000002</v>
      </c>
      <c r="S157" s="170"/>
      <c r="T157" s="172">
        <f>SUM(T158:T165)</f>
        <v>0</v>
      </c>
      <c r="AR157" s="173" t="s">
        <v>78</v>
      </c>
      <c r="AT157" s="174" t="s">
        <v>72</v>
      </c>
      <c r="AU157" s="174" t="s">
        <v>78</v>
      </c>
      <c r="AY157" s="173" t="s">
        <v>123</v>
      </c>
      <c r="BK157" s="175">
        <f>SUM(BK158:BK165)</f>
        <v>178028</v>
      </c>
    </row>
    <row r="158" spans="1:65" s="1" customFormat="1" ht="37.9" customHeight="1">
      <c r="A158" s="30"/>
      <c r="B158" s="31"/>
      <c r="C158" s="178" t="s">
        <v>208</v>
      </c>
      <c r="D158" s="178" t="s">
        <v>126</v>
      </c>
      <c r="E158" s="179" t="s">
        <v>209</v>
      </c>
      <c r="F158" s="180" t="s">
        <v>210</v>
      </c>
      <c r="G158" s="181" t="s">
        <v>171</v>
      </c>
      <c r="H158" s="182">
        <v>246.5</v>
      </c>
      <c r="I158" s="183">
        <v>280</v>
      </c>
      <c r="J158" s="184">
        <f t="shared" ref="J158:J165" si="20">ROUND(I158*H158,2)</f>
        <v>69020</v>
      </c>
      <c r="K158" s="185"/>
      <c r="L158" s="35"/>
      <c r="M158" s="186" t="s">
        <v>1</v>
      </c>
      <c r="N158" s="187" t="s">
        <v>38</v>
      </c>
      <c r="O158" s="67"/>
      <c r="P158" s="188">
        <f t="shared" ref="P158:P165" si="21">O158*H158</f>
        <v>0</v>
      </c>
      <c r="Q158" s="188">
        <v>4.3800000000000002E-3</v>
      </c>
      <c r="R158" s="188">
        <f t="shared" ref="R158:R165" si="22">Q158*H158</f>
        <v>1.0796700000000001</v>
      </c>
      <c r="S158" s="188">
        <v>0</v>
      </c>
      <c r="T158" s="189">
        <f t="shared" ref="T158:T165" si="23"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90" t="s">
        <v>130</v>
      </c>
      <c r="AT158" s="190" t="s">
        <v>126</v>
      </c>
      <c r="AU158" s="190" t="s">
        <v>80</v>
      </c>
      <c r="AY158" s="13" t="s">
        <v>123</v>
      </c>
      <c r="BE158" s="191">
        <f t="shared" ref="BE158:BE165" si="24">IF(N158="základní",J158,0)</f>
        <v>69020</v>
      </c>
      <c r="BF158" s="191">
        <f t="shared" ref="BF158:BF165" si="25">IF(N158="snížená",J158,0)</f>
        <v>0</v>
      </c>
      <c r="BG158" s="191">
        <f t="shared" ref="BG158:BG165" si="26">IF(N158="zákl. přenesená",J158,0)</f>
        <v>0</v>
      </c>
      <c r="BH158" s="191">
        <f t="shared" ref="BH158:BH165" si="27">IF(N158="sníž. přenesená",J158,0)</f>
        <v>0</v>
      </c>
      <c r="BI158" s="191">
        <f t="shared" ref="BI158:BI165" si="28">IF(N158="nulová",J158,0)</f>
        <v>0</v>
      </c>
      <c r="BJ158" s="13" t="s">
        <v>78</v>
      </c>
      <c r="BK158" s="191">
        <f t="shared" ref="BK158:BK165" si="29">ROUND(I158*H158,2)</f>
        <v>69020</v>
      </c>
      <c r="BL158" s="13" t="s">
        <v>130</v>
      </c>
      <c r="BM158" s="190" t="s">
        <v>211</v>
      </c>
    </row>
    <row r="159" spans="1:65" s="1" customFormat="1" ht="44.25" customHeight="1">
      <c r="A159" s="30"/>
      <c r="B159" s="31"/>
      <c r="C159" s="178" t="s">
        <v>212</v>
      </c>
      <c r="D159" s="178" t="s">
        <v>126</v>
      </c>
      <c r="E159" s="179" t="s">
        <v>213</v>
      </c>
      <c r="F159" s="180" t="s">
        <v>214</v>
      </c>
      <c r="G159" s="181" t="s">
        <v>171</v>
      </c>
      <c r="H159" s="182">
        <v>88.5</v>
      </c>
      <c r="I159" s="183">
        <v>369</v>
      </c>
      <c r="J159" s="184">
        <f t="shared" si="20"/>
        <v>32656.5</v>
      </c>
      <c r="K159" s="185"/>
      <c r="L159" s="35"/>
      <c r="M159" s="186" t="s">
        <v>1</v>
      </c>
      <c r="N159" s="187" t="s">
        <v>38</v>
      </c>
      <c r="O159" s="67"/>
      <c r="P159" s="188">
        <f t="shared" si="21"/>
        <v>0</v>
      </c>
      <c r="Q159" s="188">
        <v>1.8380000000000001E-2</v>
      </c>
      <c r="R159" s="188">
        <f t="shared" si="22"/>
        <v>1.62663</v>
      </c>
      <c r="S159" s="188">
        <v>0</v>
      </c>
      <c r="T159" s="189">
        <f t="shared" si="2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90" t="s">
        <v>130</v>
      </c>
      <c r="AT159" s="190" t="s">
        <v>126</v>
      </c>
      <c r="AU159" s="190" t="s">
        <v>80</v>
      </c>
      <c r="AY159" s="13" t="s">
        <v>123</v>
      </c>
      <c r="BE159" s="191">
        <f t="shared" si="24"/>
        <v>32656.5</v>
      </c>
      <c r="BF159" s="191">
        <f t="shared" si="25"/>
        <v>0</v>
      </c>
      <c r="BG159" s="191">
        <f t="shared" si="26"/>
        <v>0</v>
      </c>
      <c r="BH159" s="191">
        <f t="shared" si="27"/>
        <v>0</v>
      </c>
      <c r="BI159" s="191">
        <f t="shared" si="28"/>
        <v>0</v>
      </c>
      <c r="BJ159" s="13" t="s">
        <v>78</v>
      </c>
      <c r="BK159" s="191">
        <f t="shared" si="29"/>
        <v>32656.5</v>
      </c>
      <c r="BL159" s="13" t="s">
        <v>130</v>
      </c>
      <c r="BM159" s="190" t="s">
        <v>215</v>
      </c>
    </row>
    <row r="160" spans="1:65" s="1" customFormat="1" ht="24.2" customHeight="1">
      <c r="A160" s="30"/>
      <c r="B160" s="31"/>
      <c r="C160" s="178" t="s">
        <v>7</v>
      </c>
      <c r="D160" s="178" t="s">
        <v>126</v>
      </c>
      <c r="E160" s="179" t="s">
        <v>216</v>
      </c>
      <c r="F160" s="180" t="s">
        <v>217</v>
      </c>
      <c r="G160" s="181" t="s">
        <v>171</v>
      </c>
      <c r="H160" s="182">
        <v>8.9</v>
      </c>
      <c r="I160" s="183">
        <v>1060</v>
      </c>
      <c r="J160" s="184">
        <f t="shared" si="20"/>
        <v>9434</v>
      </c>
      <c r="K160" s="185"/>
      <c r="L160" s="35"/>
      <c r="M160" s="186" t="s">
        <v>1</v>
      </c>
      <c r="N160" s="187" t="s">
        <v>38</v>
      </c>
      <c r="O160" s="67"/>
      <c r="P160" s="188">
        <f t="shared" si="21"/>
        <v>0</v>
      </c>
      <c r="Q160" s="188">
        <v>3.8199999999999998E-2</v>
      </c>
      <c r="R160" s="188">
        <f t="shared" si="22"/>
        <v>0.33998</v>
      </c>
      <c r="S160" s="188">
        <v>0</v>
      </c>
      <c r="T160" s="189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90" t="s">
        <v>130</v>
      </c>
      <c r="AT160" s="190" t="s">
        <v>126</v>
      </c>
      <c r="AU160" s="190" t="s">
        <v>80</v>
      </c>
      <c r="AY160" s="13" t="s">
        <v>123</v>
      </c>
      <c r="BE160" s="191">
        <f t="shared" si="24"/>
        <v>9434</v>
      </c>
      <c r="BF160" s="191">
        <f t="shared" si="25"/>
        <v>0</v>
      </c>
      <c r="BG160" s="191">
        <f t="shared" si="26"/>
        <v>0</v>
      </c>
      <c r="BH160" s="191">
        <f t="shared" si="27"/>
        <v>0</v>
      </c>
      <c r="BI160" s="191">
        <f t="shared" si="28"/>
        <v>0</v>
      </c>
      <c r="BJ160" s="13" t="s">
        <v>78</v>
      </c>
      <c r="BK160" s="191">
        <f t="shared" si="29"/>
        <v>9434</v>
      </c>
      <c r="BL160" s="13" t="s">
        <v>130</v>
      </c>
      <c r="BM160" s="190" t="s">
        <v>218</v>
      </c>
    </row>
    <row r="161" spans="1:65" s="1" customFormat="1" ht="37.9" customHeight="1">
      <c r="A161" s="30"/>
      <c r="B161" s="31"/>
      <c r="C161" s="178" t="s">
        <v>219</v>
      </c>
      <c r="D161" s="178" t="s">
        <v>126</v>
      </c>
      <c r="E161" s="179" t="s">
        <v>220</v>
      </c>
      <c r="F161" s="180" t="s">
        <v>221</v>
      </c>
      <c r="G161" s="181" t="s">
        <v>185</v>
      </c>
      <c r="H161" s="182">
        <v>0.05</v>
      </c>
      <c r="I161" s="183">
        <v>6350</v>
      </c>
      <c r="J161" s="184">
        <f t="shared" si="20"/>
        <v>317.5</v>
      </c>
      <c r="K161" s="185"/>
      <c r="L161" s="35"/>
      <c r="M161" s="186" t="s">
        <v>1</v>
      </c>
      <c r="N161" s="187" t="s">
        <v>38</v>
      </c>
      <c r="O161" s="67"/>
      <c r="P161" s="188">
        <f t="shared" si="21"/>
        <v>0</v>
      </c>
      <c r="Q161" s="188">
        <v>2.3010199999999998</v>
      </c>
      <c r="R161" s="188">
        <f t="shared" si="22"/>
        <v>0.115051</v>
      </c>
      <c r="S161" s="188">
        <v>0</v>
      </c>
      <c r="T161" s="189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90" t="s">
        <v>130</v>
      </c>
      <c r="AT161" s="190" t="s">
        <v>126</v>
      </c>
      <c r="AU161" s="190" t="s">
        <v>80</v>
      </c>
      <c r="AY161" s="13" t="s">
        <v>123</v>
      </c>
      <c r="BE161" s="191">
        <f t="shared" si="24"/>
        <v>317.5</v>
      </c>
      <c r="BF161" s="191">
        <f t="shared" si="25"/>
        <v>0</v>
      </c>
      <c r="BG161" s="191">
        <f t="shared" si="26"/>
        <v>0</v>
      </c>
      <c r="BH161" s="191">
        <f t="shared" si="27"/>
        <v>0</v>
      </c>
      <c r="BI161" s="191">
        <f t="shared" si="28"/>
        <v>0</v>
      </c>
      <c r="BJ161" s="13" t="s">
        <v>78</v>
      </c>
      <c r="BK161" s="191">
        <f t="shared" si="29"/>
        <v>317.5</v>
      </c>
      <c r="BL161" s="13" t="s">
        <v>130</v>
      </c>
      <c r="BM161" s="190" t="s">
        <v>222</v>
      </c>
    </row>
    <row r="162" spans="1:65" s="1" customFormat="1" ht="37.9" customHeight="1">
      <c r="A162" s="30"/>
      <c r="B162" s="31"/>
      <c r="C162" s="178" t="s">
        <v>223</v>
      </c>
      <c r="D162" s="178" t="s">
        <v>126</v>
      </c>
      <c r="E162" s="179" t="s">
        <v>224</v>
      </c>
      <c r="F162" s="180" t="s">
        <v>225</v>
      </c>
      <c r="G162" s="181" t="s">
        <v>166</v>
      </c>
      <c r="H162" s="182">
        <v>16</v>
      </c>
      <c r="I162" s="183">
        <v>445</v>
      </c>
      <c r="J162" s="184">
        <f t="shared" si="20"/>
        <v>7120</v>
      </c>
      <c r="K162" s="185"/>
      <c r="L162" s="35"/>
      <c r="M162" s="186" t="s">
        <v>1</v>
      </c>
      <c r="N162" s="187" t="s">
        <v>38</v>
      </c>
      <c r="O162" s="67"/>
      <c r="P162" s="188">
        <f t="shared" si="21"/>
        <v>0</v>
      </c>
      <c r="Q162" s="188">
        <v>1.7770000000000001E-2</v>
      </c>
      <c r="R162" s="188">
        <f t="shared" si="22"/>
        <v>0.28432000000000002</v>
      </c>
      <c r="S162" s="188">
        <v>0</v>
      </c>
      <c r="T162" s="189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90" t="s">
        <v>130</v>
      </c>
      <c r="AT162" s="190" t="s">
        <v>126</v>
      </c>
      <c r="AU162" s="190" t="s">
        <v>80</v>
      </c>
      <c r="AY162" s="13" t="s">
        <v>123</v>
      </c>
      <c r="BE162" s="191">
        <f t="shared" si="24"/>
        <v>7120</v>
      </c>
      <c r="BF162" s="191">
        <f t="shared" si="25"/>
        <v>0</v>
      </c>
      <c r="BG162" s="191">
        <f t="shared" si="26"/>
        <v>0</v>
      </c>
      <c r="BH162" s="191">
        <f t="shared" si="27"/>
        <v>0</v>
      </c>
      <c r="BI162" s="191">
        <f t="shared" si="28"/>
        <v>0</v>
      </c>
      <c r="BJ162" s="13" t="s">
        <v>78</v>
      </c>
      <c r="BK162" s="191">
        <f t="shared" si="29"/>
        <v>7120</v>
      </c>
      <c r="BL162" s="13" t="s">
        <v>130</v>
      </c>
      <c r="BM162" s="190" t="s">
        <v>226</v>
      </c>
    </row>
    <row r="163" spans="1:65" s="1" customFormat="1" ht="33" customHeight="1">
      <c r="A163" s="30"/>
      <c r="B163" s="31"/>
      <c r="C163" s="192" t="s">
        <v>227</v>
      </c>
      <c r="D163" s="192" t="s">
        <v>159</v>
      </c>
      <c r="E163" s="193" t="s">
        <v>228</v>
      </c>
      <c r="F163" s="194" t="s">
        <v>229</v>
      </c>
      <c r="G163" s="195" t="s">
        <v>166</v>
      </c>
      <c r="H163" s="196">
        <v>10</v>
      </c>
      <c r="I163" s="197">
        <v>3710</v>
      </c>
      <c r="J163" s="198">
        <f t="shared" si="20"/>
        <v>37100</v>
      </c>
      <c r="K163" s="199"/>
      <c r="L163" s="200"/>
      <c r="M163" s="201" t="s">
        <v>1</v>
      </c>
      <c r="N163" s="202" t="s">
        <v>38</v>
      </c>
      <c r="O163" s="67"/>
      <c r="P163" s="188">
        <f t="shared" si="21"/>
        <v>0</v>
      </c>
      <c r="Q163" s="188">
        <v>1.201E-2</v>
      </c>
      <c r="R163" s="188">
        <f t="shared" si="22"/>
        <v>0.1201</v>
      </c>
      <c r="S163" s="188">
        <v>0</v>
      </c>
      <c r="T163" s="189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90" t="s">
        <v>158</v>
      </c>
      <c r="AT163" s="190" t="s">
        <v>159</v>
      </c>
      <c r="AU163" s="190" t="s">
        <v>80</v>
      </c>
      <c r="AY163" s="13" t="s">
        <v>123</v>
      </c>
      <c r="BE163" s="191">
        <f t="shared" si="24"/>
        <v>37100</v>
      </c>
      <c r="BF163" s="191">
        <f t="shared" si="25"/>
        <v>0</v>
      </c>
      <c r="BG163" s="191">
        <f t="shared" si="26"/>
        <v>0</v>
      </c>
      <c r="BH163" s="191">
        <f t="shared" si="27"/>
        <v>0</v>
      </c>
      <c r="BI163" s="191">
        <f t="shared" si="28"/>
        <v>0</v>
      </c>
      <c r="BJ163" s="13" t="s">
        <v>78</v>
      </c>
      <c r="BK163" s="191">
        <f t="shared" si="29"/>
        <v>37100</v>
      </c>
      <c r="BL163" s="13" t="s">
        <v>130</v>
      </c>
      <c r="BM163" s="190" t="s">
        <v>230</v>
      </c>
    </row>
    <row r="164" spans="1:65" s="1" customFormat="1" ht="33" customHeight="1">
      <c r="A164" s="30"/>
      <c r="B164" s="31"/>
      <c r="C164" s="192" t="s">
        <v>231</v>
      </c>
      <c r="D164" s="192" t="s">
        <v>159</v>
      </c>
      <c r="E164" s="193" t="s">
        <v>232</v>
      </c>
      <c r="F164" s="194" t="s">
        <v>233</v>
      </c>
      <c r="G164" s="195" t="s">
        <v>166</v>
      </c>
      <c r="H164" s="196">
        <v>4</v>
      </c>
      <c r="I164" s="197">
        <v>3710</v>
      </c>
      <c r="J164" s="198">
        <f t="shared" si="20"/>
        <v>14840</v>
      </c>
      <c r="K164" s="199"/>
      <c r="L164" s="200"/>
      <c r="M164" s="201" t="s">
        <v>1</v>
      </c>
      <c r="N164" s="202" t="s">
        <v>38</v>
      </c>
      <c r="O164" s="67"/>
      <c r="P164" s="188">
        <f t="shared" si="21"/>
        <v>0</v>
      </c>
      <c r="Q164" s="188">
        <v>1.225E-2</v>
      </c>
      <c r="R164" s="188">
        <f t="shared" si="22"/>
        <v>4.9000000000000002E-2</v>
      </c>
      <c r="S164" s="188">
        <v>0</v>
      </c>
      <c r="T164" s="189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90" t="s">
        <v>158</v>
      </c>
      <c r="AT164" s="190" t="s">
        <v>159</v>
      </c>
      <c r="AU164" s="190" t="s">
        <v>80</v>
      </c>
      <c r="AY164" s="13" t="s">
        <v>123</v>
      </c>
      <c r="BE164" s="191">
        <f t="shared" si="24"/>
        <v>14840</v>
      </c>
      <c r="BF164" s="191">
        <f t="shared" si="25"/>
        <v>0</v>
      </c>
      <c r="BG164" s="191">
        <f t="shared" si="26"/>
        <v>0</v>
      </c>
      <c r="BH164" s="191">
        <f t="shared" si="27"/>
        <v>0</v>
      </c>
      <c r="BI164" s="191">
        <f t="shared" si="28"/>
        <v>0</v>
      </c>
      <c r="BJ164" s="13" t="s">
        <v>78</v>
      </c>
      <c r="BK164" s="191">
        <f t="shared" si="29"/>
        <v>14840</v>
      </c>
      <c r="BL164" s="13" t="s">
        <v>130</v>
      </c>
      <c r="BM164" s="190" t="s">
        <v>234</v>
      </c>
    </row>
    <row r="165" spans="1:65" s="1" customFormat="1" ht="33" customHeight="1">
      <c r="A165" s="30"/>
      <c r="B165" s="31"/>
      <c r="C165" s="192" t="s">
        <v>235</v>
      </c>
      <c r="D165" s="192" t="s">
        <v>159</v>
      </c>
      <c r="E165" s="193" t="s">
        <v>236</v>
      </c>
      <c r="F165" s="194" t="s">
        <v>237</v>
      </c>
      <c r="G165" s="195" t="s">
        <v>166</v>
      </c>
      <c r="H165" s="196">
        <v>2</v>
      </c>
      <c r="I165" s="197">
        <v>3770</v>
      </c>
      <c r="J165" s="198">
        <f t="shared" si="20"/>
        <v>7540</v>
      </c>
      <c r="K165" s="199"/>
      <c r="L165" s="200"/>
      <c r="M165" s="201" t="s">
        <v>1</v>
      </c>
      <c r="N165" s="202" t="s">
        <v>38</v>
      </c>
      <c r="O165" s="67"/>
      <c r="P165" s="188">
        <f t="shared" si="21"/>
        <v>0</v>
      </c>
      <c r="Q165" s="188">
        <v>1.272E-2</v>
      </c>
      <c r="R165" s="188">
        <f t="shared" si="22"/>
        <v>2.5440000000000001E-2</v>
      </c>
      <c r="S165" s="188">
        <v>0</v>
      </c>
      <c r="T165" s="189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90" t="s">
        <v>158</v>
      </c>
      <c r="AT165" s="190" t="s">
        <v>159</v>
      </c>
      <c r="AU165" s="190" t="s">
        <v>80</v>
      </c>
      <c r="AY165" s="13" t="s">
        <v>123</v>
      </c>
      <c r="BE165" s="191">
        <f t="shared" si="24"/>
        <v>7540</v>
      </c>
      <c r="BF165" s="191">
        <f t="shared" si="25"/>
        <v>0</v>
      </c>
      <c r="BG165" s="191">
        <f t="shared" si="26"/>
        <v>0</v>
      </c>
      <c r="BH165" s="191">
        <f t="shared" si="27"/>
        <v>0</v>
      </c>
      <c r="BI165" s="191">
        <f t="shared" si="28"/>
        <v>0</v>
      </c>
      <c r="BJ165" s="13" t="s">
        <v>78</v>
      </c>
      <c r="BK165" s="191">
        <f t="shared" si="29"/>
        <v>7540</v>
      </c>
      <c r="BL165" s="13" t="s">
        <v>130</v>
      </c>
      <c r="BM165" s="190" t="s">
        <v>238</v>
      </c>
    </row>
    <row r="166" spans="1:65" s="11" customFormat="1" ht="22.9" customHeight="1">
      <c r="B166" s="162"/>
      <c r="C166" s="163"/>
      <c r="D166" s="164" t="s">
        <v>72</v>
      </c>
      <c r="E166" s="176" t="s">
        <v>163</v>
      </c>
      <c r="F166" s="176" t="s">
        <v>239</v>
      </c>
      <c r="G166" s="163"/>
      <c r="H166" s="163"/>
      <c r="I166" s="166"/>
      <c r="J166" s="177">
        <f>BK166</f>
        <v>50743.66</v>
      </c>
      <c r="K166" s="163"/>
      <c r="L166" s="168"/>
      <c r="M166" s="169"/>
      <c r="N166" s="170"/>
      <c r="O166" s="170"/>
      <c r="P166" s="171">
        <f>SUM(P167:P179)</f>
        <v>0</v>
      </c>
      <c r="Q166" s="170"/>
      <c r="R166" s="171">
        <f>SUM(R167:R179)</f>
        <v>0</v>
      </c>
      <c r="S166" s="170"/>
      <c r="T166" s="172">
        <f>SUM(T167:T179)</f>
        <v>22.657499999999999</v>
      </c>
      <c r="AR166" s="173" t="s">
        <v>78</v>
      </c>
      <c r="AT166" s="174" t="s">
        <v>72</v>
      </c>
      <c r="AU166" s="174" t="s">
        <v>78</v>
      </c>
      <c r="AY166" s="173" t="s">
        <v>123</v>
      </c>
      <c r="BK166" s="175">
        <f>SUM(BK167:BK179)</f>
        <v>50743.66</v>
      </c>
    </row>
    <row r="167" spans="1:65" s="1" customFormat="1" ht="24.2" customHeight="1">
      <c r="A167" s="30"/>
      <c r="B167" s="31"/>
      <c r="C167" s="178" t="s">
        <v>240</v>
      </c>
      <c r="D167" s="178" t="s">
        <v>126</v>
      </c>
      <c r="E167" s="179" t="s">
        <v>241</v>
      </c>
      <c r="F167" s="180" t="s">
        <v>242</v>
      </c>
      <c r="G167" s="181" t="s">
        <v>243</v>
      </c>
      <c r="H167" s="182">
        <v>2</v>
      </c>
      <c r="I167" s="183">
        <v>331</v>
      </c>
      <c r="J167" s="184">
        <f t="shared" ref="J167:J179" si="30">ROUND(I167*H167,2)</f>
        <v>662</v>
      </c>
      <c r="K167" s="185"/>
      <c r="L167" s="35"/>
      <c r="M167" s="186" t="s">
        <v>1</v>
      </c>
      <c r="N167" s="187" t="s">
        <v>38</v>
      </c>
      <c r="O167" s="67"/>
      <c r="P167" s="188">
        <f t="shared" ref="P167:P179" si="31">O167*H167</f>
        <v>0</v>
      </c>
      <c r="Q167" s="188">
        <v>0</v>
      </c>
      <c r="R167" s="188">
        <f t="shared" ref="R167:R179" si="32">Q167*H167</f>
        <v>0</v>
      </c>
      <c r="S167" s="188">
        <v>0</v>
      </c>
      <c r="T167" s="189">
        <f t="shared" ref="T167:T179" si="3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90" t="s">
        <v>130</v>
      </c>
      <c r="AT167" s="190" t="s">
        <v>126</v>
      </c>
      <c r="AU167" s="190" t="s">
        <v>80</v>
      </c>
      <c r="AY167" s="13" t="s">
        <v>123</v>
      </c>
      <c r="BE167" s="191">
        <f t="shared" ref="BE167:BE179" si="34">IF(N167="základní",J167,0)</f>
        <v>662</v>
      </c>
      <c r="BF167" s="191">
        <f t="shared" ref="BF167:BF179" si="35">IF(N167="snížená",J167,0)</f>
        <v>0</v>
      </c>
      <c r="BG167" s="191">
        <f t="shared" ref="BG167:BG179" si="36">IF(N167="zákl. přenesená",J167,0)</f>
        <v>0</v>
      </c>
      <c r="BH167" s="191">
        <f t="shared" ref="BH167:BH179" si="37">IF(N167="sníž. přenesená",J167,0)</f>
        <v>0</v>
      </c>
      <c r="BI167" s="191">
        <f t="shared" ref="BI167:BI179" si="38">IF(N167="nulová",J167,0)</f>
        <v>0</v>
      </c>
      <c r="BJ167" s="13" t="s">
        <v>78</v>
      </c>
      <c r="BK167" s="191">
        <f t="shared" ref="BK167:BK179" si="39">ROUND(I167*H167,2)</f>
        <v>662</v>
      </c>
      <c r="BL167" s="13" t="s">
        <v>130</v>
      </c>
      <c r="BM167" s="190" t="s">
        <v>244</v>
      </c>
    </row>
    <row r="168" spans="1:65" s="1" customFormat="1" ht="33" customHeight="1">
      <c r="A168" s="30"/>
      <c r="B168" s="31"/>
      <c r="C168" s="178" t="s">
        <v>245</v>
      </c>
      <c r="D168" s="178" t="s">
        <v>126</v>
      </c>
      <c r="E168" s="179" t="s">
        <v>246</v>
      </c>
      <c r="F168" s="180" t="s">
        <v>247</v>
      </c>
      <c r="G168" s="181" t="s">
        <v>243</v>
      </c>
      <c r="H168" s="182">
        <v>80</v>
      </c>
      <c r="I168" s="183">
        <v>20.2</v>
      </c>
      <c r="J168" s="184">
        <f t="shared" si="30"/>
        <v>1616</v>
      </c>
      <c r="K168" s="185"/>
      <c r="L168" s="35"/>
      <c r="M168" s="186" t="s">
        <v>1</v>
      </c>
      <c r="N168" s="187" t="s">
        <v>38</v>
      </c>
      <c r="O168" s="67"/>
      <c r="P168" s="188">
        <f t="shared" si="31"/>
        <v>0</v>
      </c>
      <c r="Q168" s="188">
        <v>0</v>
      </c>
      <c r="R168" s="188">
        <f t="shared" si="32"/>
        <v>0</v>
      </c>
      <c r="S168" s="188">
        <v>0</v>
      </c>
      <c r="T168" s="189">
        <f t="shared" si="3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90" t="s">
        <v>130</v>
      </c>
      <c r="AT168" s="190" t="s">
        <v>126</v>
      </c>
      <c r="AU168" s="190" t="s">
        <v>80</v>
      </c>
      <c r="AY168" s="13" t="s">
        <v>123</v>
      </c>
      <c r="BE168" s="191">
        <f t="shared" si="34"/>
        <v>1616</v>
      </c>
      <c r="BF168" s="191">
        <f t="shared" si="35"/>
        <v>0</v>
      </c>
      <c r="BG168" s="191">
        <f t="shared" si="36"/>
        <v>0</v>
      </c>
      <c r="BH168" s="191">
        <f t="shared" si="37"/>
        <v>0</v>
      </c>
      <c r="BI168" s="191">
        <f t="shared" si="38"/>
        <v>0</v>
      </c>
      <c r="BJ168" s="13" t="s">
        <v>78</v>
      </c>
      <c r="BK168" s="191">
        <f t="shared" si="39"/>
        <v>1616</v>
      </c>
      <c r="BL168" s="13" t="s">
        <v>130</v>
      </c>
      <c r="BM168" s="190" t="s">
        <v>248</v>
      </c>
    </row>
    <row r="169" spans="1:65" s="1" customFormat="1" ht="24.2" customHeight="1">
      <c r="A169" s="30"/>
      <c r="B169" s="31"/>
      <c r="C169" s="178" t="s">
        <v>249</v>
      </c>
      <c r="D169" s="178" t="s">
        <v>126</v>
      </c>
      <c r="E169" s="179" t="s">
        <v>250</v>
      </c>
      <c r="F169" s="180" t="s">
        <v>251</v>
      </c>
      <c r="G169" s="181" t="s">
        <v>171</v>
      </c>
      <c r="H169" s="182">
        <v>80</v>
      </c>
      <c r="I169" s="183">
        <v>4.17</v>
      </c>
      <c r="J169" s="184">
        <f t="shared" si="30"/>
        <v>333.6</v>
      </c>
      <c r="K169" s="185"/>
      <c r="L169" s="35"/>
      <c r="M169" s="186" t="s">
        <v>1</v>
      </c>
      <c r="N169" s="187" t="s">
        <v>38</v>
      </c>
      <c r="O169" s="67"/>
      <c r="P169" s="188">
        <f t="shared" si="31"/>
        <v>0</v>
      </c>
      <c r="Q169" s="188">
        <v>0</v>
      </c>
      <c r="R169" s="188">
        <f t="shared" si="32"/>
        <v>0</v>
      </c>
      <c r="S169" s="188">
        <v>0</v>
      </c>
      <c r="T169" s="189">
        <f t="shared" si="3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90" t="s">
        <v>130</v>
      </c>
      <c r="AT169" s="190" t="s">
        <v>126</v>
      </c>
      <c r="AU169" s="190" t="s">
        <v>80</v>
      </c>
      <c r="AY169" s="13" t="s">
        <v>123</v>
      </c>
      <c r="BE169" s="191">
        <f t="shared" si="34"/>
        <v>333.6</v>
      </c>
      <c r="BF169" s="191">
        <f t="shared" si="35"/>
        <v>0</v>
      </c>
      <c r="BG169" s="191">
        <f t="shared" si="36"/>
        <v>0</v>
      </c>
      <c r="BH169" s="191">
        <f t="shared" si="37"/>
        <v>0</v>
      </c>
      <c r="BI169" s="191">
        <f t="shared" si="38"/>
        <v>0</v>
      </c>
      <c r="BJ169" s="13" t="s">
        <v>78</v>
      </c>
      <c r="BK169" s="191">
        <f t="shared" si="39"/>
        <v>333.6</v>
      </c>
      <c r="BL169" s="13" t="s">
        <v>130</v>
      </c>
      <c r="BM169" s="190" t="s">
        <v>252</v>
      </c>
    </row>
    <row r="170" spans="1:65" s="1" customFormat="1" ht="44.25" customHeight="1">
      <c r="A170" s="30"/>
      <c r="B170" s="31"/>
      <c r="C170" s="178" t="s">
        <v>253</v>
      </c>
      <c r="D170" s="178" t="s">
        <v>126</v>
      </c>
      <c r="E170" s="179" t="s">
        <v>254</v>
      </c>
      <c r="F170" s="180" t="s">
        <v>255</v>
      </c>
      <c r="G170" s="181" t="s">
        <v>171</v>
      </c>
      <c r="H170" s="182">
        <v>43.3</v>
      </c>
      <c r="I170" s="183">
        <v>151</v>
      </c>
      <c r="J170" s="184">
        <f t="shared" si="30"/>
        <v>6538.3</v>
      </c>
      <c r="K170" s="185"/>
      <c r="L170" s="35"/>
      <c r="M170" s="186" t="s">
        <v>1</v>
      </c>
      <c r="N170" s="187" t="s">
        <v>38</v>
      </c>
      <c r="O170" s="67"/>
      <c r="P170" s="188">
        <f t="shared" si="31"/>
        <v>0</v>
      </c>
      <c r="Q170" s="188">
        <v>0</v>
      </c>
      <c r="R170" s="188">
        <f t="shared" si="32"/>
        <v>0</v>
      </c>
      <c r="S170" s="188">
        <v>0.26100000000000001</v>
      </c>
      <c r="T170" s="189">
        <f t="shared" si="33"/>
        <v>11.301299999999999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90" t="s">
        <v>130</v>
      </c>
      <c r="AT170" s="190" t="s">
        <v>126</v>
      </c>
      <c r="AU170" s="190" t="s">
        <v>80</v>
      </c>
      <c r="AY170" s="13" t="s">
        <v>123</v>
      </c>
      <c r="BE170" s="191">
        <f t="shared" si="34"/>
        <v>6538.3</v>
      </c>
      <c r="BF170" s="191">
        <f t="shared" si="35"/>
        <v>0</v>
      </c>
      <c r="BG170" s="191">
        <f t="shared" si="36"/>
        <v>0</v>
      </c>
      <c r="BH170" s="191">
        <f t="shared" si="37"/>
        <v>0</v>
      </c>
      <c r="BI170" s="191">
        <f t="shared" si="38"/>
        <v>0</v>
      </c>
      <c r="BJ170" s="13" t="s">
        <v>78</v>
      </c>
      <c r="BK170" s="191">
        <f t="shared" si="39"/>
        <v>6538.3</v>
      </c>
      <c r="BL170" s="13" t="s">
        <v>130</v>
      </c>
      <c r="BM170" s="190" t="s">
        <v>256</v>
      </c>
    </row>
    <row r="171" spans="1:65" s="1" customFormat="1" ht="44.25" customHeight="1">
      <c r="A171" s="30"/>
      <c r="B171" s="31"/>
      <c r="C171" s="178" t="s">
        <v>257</v>
      </c>
      <c r="D171" s="178" t="s">
        <v>126</v>
      </c>
      <c r="E171" s="179" t="s">
        <v>258</v>
      </c>
      <c r="F171" s="180" t="s">
        <v>259</v>
      </c>
      <c r="G171" s="181" t="s">
        <v>171</v>
      </c>
      <c r="H171" s="182">
        <v>27.1</v>
      </c>
      <c r="I171" s="183">
        <v>85.6</v>
      </c>
      <c r="J171" s="184">
        <f t="shared" si="30"/>
        <v>2319.7600000000002</v>
      </c>
      <c r="K171" s="185"/>
      <c r="L171" s="35"/>
      <c r="M171" s="186" t="s">
        <v>1</v>
      </c>
      <c r="N171" s="187" t="s">
        <v>38</v>
      </c>
      <c r="O171" s="67"/>
      <c r="P171" s="188">
        <f t="shared" si="31"/>
        <v>0</v>
      </c>
      <c r="Q171" s="188">
        <v>0</v>
      </c>
      <c r="R171" s="188">
        <f t="shared" si="32"/>
        <v>0</v>
      </c>
      <c r="S171" s="188">
        <v>3.5000000000000003E-2</v>
      </c>
      <c r="T171" s="189">
        <f t="shared" si="33"/>
        <v>0.94850000000000012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90" t="s">
        <v>130</v>
      </c>
      <c r="AT171" s="190" t="s">
        <v>126</v>
      </c>
      <c r="AU171" s="190" t="s">
        <v>80</v>
      </c>
      <c r="AY171" s="13" t="s">
        <v>123</v>
      </c>
      <c r="BE171" s="191">
        <f t="shared" si="34"/>
        <v>2319.7600000000002</v>
      </c>
      <c r="BF171" s="191">
        <f t="shared" si="35"/>
        <v>0</v>
      </c>
      <c r="BG171" s="191">
        <f t="shared" si="36"/>
        <v>0</v>
      </c>
      <c r="BH171" s="191">
        <f t="shared" si="37"/>
        <v>0</v>
      </c>
      <c r="BI171" s="191">
        <f t="shared" si="38"/>
        <v>0</v>
      </c>
      <c r="BJ171" s="13" t="s">
        <v>78</v>
      </c>
      <c r="BK171" s="191">
        <f t="shared" si="39"/>
        <v>2319.7600000000002</v>
      </c>
      <c r="BL171" s="13" t="s">
        <v>130</v>
      </c>
      <c r="BM171" s="190" t="s">
        <v>260</v>
      </c>
    </row>
    <row r="172" spans="1:65" s="1" customFormat="1" ht="44.25" customHeight="1">
      <c r="A172" s="30"/>
      <c r="B172" s="31"/>
      <c r="C172" s="178" t="s">
        <v>261</v>
      </c>
      <c r="D172" s="178" t="s">
        <v>126</v>
      </c>
      <c r="E172" s="179" t="s">
        <v>262</v>
      </c>
      <c r="F172" s="180" t="s">
        <v>263</v>
      </c>
      <c r="G172" s="181" t="s">
        <v>171</v>
      </c>
      <c r="H172" s="182">
        <v>42.9</v>
      </c>
      <c r="I172" s="183">
        <v>123</v>
      </c>
      <c r="J172" s="184">
        <f t="shared" si="30"/>
        <v>5276.7</v>
      </c>
      <c r="K172" s="185"/>
      <c r="L172" s="35"/>
      <c r="M172" s="186" t="s">
        <v>1</v>
      </c>
      <c r="N172" s="187" t="s">
        <v>38</v>
      </c>
      <c r="O172" s="67"/>
      <c r="P172" s="188">
        <f t="shared" si="31"/>
        <v>0</v>
      </c>
      <c r="Q172" s="188">
        <v>0</v>
      </c>
      <c r="R172" s="188">
        <f t="shared" si="32"/>
        <v>0</v>
      </c>
      <c r="S172" s="188">
        <v>5.7000000000000002E-2</v>
      </c>
      <c r="T172" s="189">
        <f t="shared" si="33"/>
        <v>2.4453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90" t="s">
        <v>130</v>
      </c>
      <c r="AT172" s="190" t="s">
        <v>126</v>
      </c>
      <c r="AU172" s="190" t="s">
        <v>80</v>
      </c>
      <c r="AY172" s="13" t="s">
        <v>123</v>
      </c>
      <c r="BE172" s="191">
        <f t="shared" si="34"/>
        <v>5276.7</v>
      </c>
      <c r="BF172" s="191">
        <f t="shared" si="35"/>
        <v>0</v>
      </c>
      <c r="BG172" s="191">
        <f t="shared" si="36"/>
        <v>0</v>
      </c>
      <c r="BH172" s="191">
        <f t="shared" si="37"/>
        <v>0</v>
      </c>
      <c r="BI172" s="191">
        <f t="shared" si="38"/>
        <v>0</v>
      </c>
      <c r="BJ172" s="13" t="s">
        <v>78</v>
      </c>
      <c r="BK172" s="191">
        <f t="shared" si="39"/>
        <v>5276.7</v>
      </c>
      <c r="BL172" s="13" t="s">
        <v>130</v>
      </c>
      <c r="BM172" s="190" t="s">
        <v>264</v>
      </c>
    </row>
    <row r="173" spans="1:65" s="1" customFormat="1" ht="37.9" customHeight="1">
      <c r="A173" s="30"/>
      <c r="B173" s="31"/>
      <c r="C173" s="178" t="s">
        <v>265</v>
      </c>
      <c r="D173" s="178" t="s">
        <v>126</v>
      </c>
      <c r="E173" s="179" t="s">
        <v>266</v>
      </c>
      <c r="F173" s="180" t="s">
        <v>267</v>
      </c>
      <c r="G173" s="181" t="s">
        <v>171</v>
      </c>
      <c r="H173" s="182">
        <v>6.4</v>
      </c>
      <c r="I173" s="183">
        <v>397</v>
      </c>
      <c r="J173" s="184">
        <f t="shared" si="30"/>
        <v>2540.8000000000002</v>
      </c>
      <c r="K173" s="185"/>
      <c r="L173" s="35"/>
      <c r="M173" s="186" t="s">
        <v>1</v>
      </c>
      <c r="N173" s="187" t="s">
        <v>38</v>
      </c>
      <c r="O173" s="67"/>
      <c r="P173" s="188">
        <f t="shared" si="31"/>
        <v>0</v>
      </c>
      <c r="Q173" s="188">
        <v>0</v>
      </c>
      <c r="R173" s="188">
        <f t="shared" si="32"/>
        <v>0</v>
      </c>
      <c r="S173" s="188">
        <v>7.5999999999999998E-2</v>
      </c>
      <c r="T173" s="189">
        <f t="shared" si="33"/>
        <v>0.4864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90" t="s">
        <v>130</v>
      </c>
      <c r="AT173" s="190" t="s">
        <v>126</v>
      </c>
      <c r="AU173" s="190" t="s">
        <v>80</v>
      </c>
      <c r="AY173" s="13" t="s">
        <v>123</v>
      </c>
      <c r="BE173" s="191">
        <f t="shared" si="34"/>
        <v>2540.8000000000002</v>
      </c>
      <c r="BF173" s="191">
        <f t="shared" si="35"/>
        <v>0</v>
      </c>
      <c r="BG173" s="191">
        <f t="shared" si="36"/>
        <v>0</v>
      </c>
      <c r="BH173" s="191">
        <f t="shared" si="37"/>
        <v>0</v>
      </c>
      <c r="BI173" s="191">
        <f t="shared" si="38"/>
        <v>0</v>
      </c>
      <c r="BJ173" s="13" t="s">
        <v>78</v>
      </c>
      <c r="BK173" s="191">
        <f t="shared" si="39"/>
        <v>2540.8000000000002</v>
      </c>
      <c r="BL173" s="13" t="s">
        <v>130</v>
      </c>
      <c r="BM173" s="190" t="s">
        <v>268</v>
      </c>
    </row>
    <row r="174" spans="1:65" s="1" customFormat="1" ht="55.5" customHeight="1">
      <c r="A174" s="30"/>
      <c r="B174" s="31"/>
      <c r="C174" s="178" t="s">
        <v>269</v>
      </c>
      <c r="D174" s="178" t="s">
        <v>126</v>
      </c>
      <c r="E174" s="179" t="s">
        <v>270</v>
      </c>
      <c r="F174" s="180" t="s">
        <v>271</v>
      </c>
      <c r="G174" s="181" t="s">
        <v>166</v>
      </c>
      <c r="H174" s="182">
        <v>10</v>
      </c>
      <c r="I174" s="183">
        <v>67.7</v>
      </c>
      <c r="J174" s="184">
        <f t="shared" si="30"/>
        <v>677</v>
      </c>
      <c r="K174" s="185"/>
      <c r="L174" s="35"/>
      <c r="M174" s="186" t="s">
        <v>1</v>
      </c>
      <c r="N174" s="187" t="s">
        <v>38</v>
      </c>
      <c r="O174" s="67"/>
      <c r="P174" s="188">
        <f t="shared" si="31"/>
        <v>0</v>
      </c>
      <c r="Q174" s="188">
        <v>0</v>
      </c>
      <c r="R174" s="188">
        <f t="shared" si="32"/>
        <v>0</v>
      </c>
      <c r="S174" s="188">
        <v>4.0000000000000001E-3</v>
      </c>
      <c r="T174" s="189">
        <f t="shared" si="33"/>
        <v>0.04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90" t="s">
        <v>130</v>
      </c>
      <c r="AT174" s="190" t="s">
        <v>126</v>
      </c>
      <c r="AU174" s="190" t="s">
        <v>80</v>
      </c>
      <c r="AY174" s="13" t="s">
        <v>123</v>
      </c>
      <c r="BE174" s="191">
        <f t="shared" si="34"/>
        <v>677</v>
      </c>
      <c r="BF174" s="191">
        <f t="shared" si="35"/>
        <v>0</v>
      </c>
      <c r="BG174" s="191">
        <f t="shared" si="36"/>
        <v>0</v>
      </c>
      <c r="BH174" s="191">
        <f t="shared" si="37"/>
        <v>0</v>
      </c>
      <c r="BI174" s="191">
        <f t="shared" si="38"/>
        <v>0</v>
      </c>
      <c r="BJ174" s="13" t="s">
        <v>78</v>
      </c>
      <c r="BK174" s="191">
        <f t="shared" si="39"/>
        <v>677</v>
      </c>
      <c r="BL174" s="13" t="s">
        <v>130</v>
      </c>
      <c r="BM174" s="190" t="s">
        <v>272</v>
      </c>
    </row>
    <row r="175" spans="1:65" s="1" customFormat="1" ht="37.9" customHeight="1">
      <c r="A175" s="30"/>
      <c r="B175" s="31"/>
      <c r="C175" s="178" t="s">
        <v>273</v>
      </c>
      <c r="D175" s="178" t="s">
        <v>126</v>
      </c>
      <c r="E175" s="179" t="s">
        <v>274</v>
      </c>
      <c r="F175" s="180" t="s">
        <v>275</v>
      </c>
      <c r="G175" s="181" t="s">
        <v>166</v>
      </c>
      <c r="H175" s="182">
        <v>14</v>
      </c>
      <c r="I175" s="183">
        <v>354</v>
      </c>
      <c r="J175" s="184">
        <f t="shared" si="30"/>
        <v>4956</v>
      </c>
      <c r="K175" s="185"/>
      <c r="L175" s="35"/>
      <c r="M175" s="186" t="s">
        <v>1</v>
      </c>
      <c r="N175" s="187" t="s">
        <v>38</v>
      </c>
      <c r="O175" s="67"/>
      <c r="P175" s="188">
        <f t="shared" si="31"/>
        <v>0</v>
      </c>
      <c r="Q175" s="188">
        <v>0</v>
      </c>
      <c r="R175" s="188">
        <f t="shared" si="32"/>
        <v>0</v>
      </c>
      <c r="S175" s="188">
        <v>3.2000000000000001E-2</v>
      </c>
      <c r="T175" s="189">
        <f t="shared" si="33"/>
        <v>0.44800000000000001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90" t="s">
        <v>130</v>
      </c>
      <c r="AT175" s="190" t="s">
        <v>126</v>
      </c>
      <c r="AU175" s="190" t="s">
        <v>80</v>
      </c>
      <c r="AY175" s="13" t="s">
        <v>123</v>
      </c>
      <c r="BE175" s="191">
        <f t="shared" si="34"/>
        <v>4956</v>
      </c>
      <c r="BF175" s="191">
        <f t="shared" si="35"/>
        <v>0</v>
      </c>
      <c r="BG175" s="191">
        <f t="shared" si="36"/>
        <v>0</v>
      </c>
      <c r="BH175" s="191">
        <f t="shared" si="37"/>
        <v>0</v>
      </c>
      <c r="BI175" s="191">
        <f t="shared" si="38"/>
        <v>0</v>
      </c>
      <c r="BJ175" s="13" t="s">
        <v>78</v>
      </c>
      <c r="BK175" s="191">
        <f t="shared" si="39"/>
        <v>4956</v>
      </c>
      <c r="BL175" s="13" t="s">
        <v>130</v>
      </c>
      <c r="BM175" s="190" t="s">
        <v>276</v>
      </c>
    </row>
    <row r="176" spans="1:65" s="1" customFormat="1" ht="37.9" customHeight="1">
      <c r="A176" s="30"/>
      <c r="B176" s="31"/>
      <c r="C176" s="178" t="s">
        <v>277</v>
      </c>
      <c r="D176" s="178" t="s">
        <v>126</v>
      </c>
      <c r="E176" s="179" t="s">
        <v>278</v>
      </c>
      <c r="F176" s="180" t="s">
        <v>279</v>
      </c>
      <c r="G176" s="181" t="s">
        <v>179</v>
      </c>
      <c r="H176" s="182">
        <v>48</v>
      </c>
      <c r="I176" s="183">
        <v>86.7</v>
      </c>
      <c r="J176" s="184">
        <f t="shared" si="30"/>
        <v>4161.6000000000004</v>
      </c>
      <c r="K176" s="185"/>
      <c r="L176" s="35"/>
      <c r="M176" s="186" t="s">
        <v>1</v>
      </c>
      <c r="N176" s="187" t="s">
        <v>38</v>
      </c>
      <c r="O176" s="67"/>
      <c r="P176" s="188">
        <f t="shared" si="31"/>
        <v>0</v>
      </c>
      <c r="Q176" s="188">
        <v>0</v>
      </c>
      <c r="R176" s="188">
        <f t="shared" si="32"/>
        <v>0</v>
      </c>
      <c r="S176" s="188">
        <v>2E-3</v>
      </c>
      <c r="T176" s="189">
        <f t="shared" si="33"/>
        <v>9.6000000000000002E-2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90" t="s">
        <v>130</v>
      </c>
      <c r="AT176" s="190" t="s">
        <v>126</v>
      </c>
      <c r="AU176" s="190" t="s">
        <v>80</v>
      </c>
      <c r="AY176" s="13" t="s">
        <v>123</v>
      </c>
      <c r="BE176" s="191">
        <f t="shared" si="34"/>
        <v>4161.6000000000004</v>
      </c>
      <c r="BF176" s="191">
        <f t="shared" si="35"/>
        <v>0</v>
      </c>
      <c r="BG176" s="191">
        <f t="shared" si="36"/>
        <v>0</v>
      </c>
      <c r="BH176" s="191">
        <f t="shared" si="37"/>
        <v>0</v>
      </c>
      <c r="BI176" s="191">
        <f t="shared" si="38"/>
        <v>0</v>
      </c>
      <c r="BJ176" s="13" t="s">
        <v>78</v>
      </c>
      <c r="BK176" s="191">
        <f t="shared" si="39"/>
        <v>4161.6000000000004</v>
      </c>
      <c r="BL176" s="13" t="s">
        <v>130</v>
      </c>
      <c r="BM176" s="190" t="s">
        <v>280</v>
      </c>
    </row>
    <row r="177" spans="1:65" s="1" customFormat="1" ht="37.9" customHeight="1">
      <c r="A177" s="30"/>
      <c r="B177" s="31"/>
      <c r="C177" s="178" t="s">
        <v>281</v>
      </c>
      <c r="D177" s="178" t="s">
        <v>126</v>
      </c>
      <c r="E177" s="179" t="s">
        <v>282</v>
      </c>
      <c r="F177" s="180" t="s">
        <v>283</v>
      </c>
      <c r="G177" s="181" t="s">
        <v>179</v>
      </c>
      <c r="H177" s="182">
        <v>46</v>
      </c>
      <c r="I177" s="183">
        <v>162</v>
      </c>
      <c r="J177" s="184">
        <f t="shared" si="30"/>
        <v>7452</v>
      </c>
      <c r="K177" s="185"/>
      <c r="L177" s="35"/>
      <c r="M177" s="186" t="s">
        <v>1</v>
      </c>
      <c r="N177" s="187" t="s">
        <v>38</v>
      </c>
      <c r="O177" s="67"/>
      <c r="P177" s="188">
        <f t="shared" si="31"/>
        <v>0</v>
      </c>
      <c r="Q177" s="188">
        <v>0</v>
      </c>
      <c r="R177" s="188">
        <f t="shared" si="32"/>
        <v>0</v>
      </c>
      <c r="S177" s="188">
        <v>1.9E-2</v>
      </c>
      <c r="T177" s="189">
        <f t="shared" si="33"/>
        <v>0.874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90" t="s">
        <v>130</v>
      </c>
      <c r="AT177" s="190" t="s">
        <v>126</v>
      </c>
      <c r="AU177" s="190" t="s">
        <v>80</v>
      </c>
      <c r="AY177" s="13" t="s">
        <v>123</v>
      </c>
      <c r="BE177" s="191">
        <f t="shared" si="34"/>
        <v>7452</v>
      </c>
      <c r="BF177" s="191">
        <f t="shared" si="35"/>
        <v>0</v>
      </c>
      <c r="BG177" s="191">
        <f t="shared" si="36"/>
        <v>0</v>
      </c>
      <c r="BH177" s="191">
        <f t="shared" si="37"/>
        <v>0</v>
      </c>
      <c r="BI177" s="191">
        <f t="shared" si="38"/>
        <v>0</v>
      </c>
      <c r="BJ177" s="13" t="s">
        <v>78</v>
      </c>
      <c r="BK177" s="191">
        <f t="shared" si="39"/>
        <v>7452</v>
      </c>
      <c r="BL177" s="13" t="s">
        <v>130</v>
      </c>
      <c r="BM177" s="190" t="s">
        <v>284</v>
      </c>
    </row>
    <row r="178" spans="1:65" s="1" customFormat="1" ht="37.9" customHeight="1">
      <c r="A178" s="30"/>
      <c r="B178" s="31"/>
      <c r="C178" s="178" t="s">
        <v>285</v>
      </c>
      <c r="D178" s="178" t="s">
        <v>126</v>
      </c>
      <c r="E178" s="179" t="s">
        <v>286</v>
      </c>
      <c r="F178" s="180" t="s">
        <v>287</v>
      </c>
      <c r="G178" s="181" t="s">
        <v>171</v>
      </c>
      <c r="H178" s="182">
        <v>88.5</v>
      </c>
      <c r="I178" s="183">
        <v>127</v>
      </c>
      <c r="J178" s="184">
        <f t="shared" si="30"/>
        <v>11239.5</v>
      </c>
      <c r="K178" s="185"/>
      <c r="L178" s="35"/>
      <c r="M178" s="186" t="s">
        <v>1</v>
      </c>
      <c r="N178" s="187" t="s">
        <v>38</v>
      </c>
      <c r="O178" s="67"/>
      <c r="P178" s="188">
        <f t="shared" si="31"/>
        <v>0</v>
      </c>
      <c r="Q178" s="188">
        <v>0</v>
      </c>
      <c r="R178" s="188">
        <f t="shared" si="32"/>
        <v>0</v>
      </c>
      <c r="S178" s="188">
        <v>6.8000000000000005E-2</v>
      </c>
      <c r="T178" s="189">
        <f t="shared" si="33"/>
        <v>6.0180000000000007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90" t="s">
        <v>130</v>
      </c>
      <c r="AT178" s="190" t="s">
        <v>126</v>
      </c>
      <c r="AU178" s="190" t="s">
        <v>80</v>
      </c>
      <c r="AY178" s="13" t="s">
        <v>123</v>
      </c>
      <c r="BE178" s="191">
        <f t="shared" si="34"/>
        <v>11239.5</v>
      </c>
      <c r="BF178" s="191">
        <f t="shared" si="35"/>
        <v>0</v>
      </c>
      <c r="BG178" s="191">
        <f t="shared" si="36"/>
        <v>0</v>
      </c>
      <c r="BH178" s="191">
        <f t="shared" si="37"/>
        <v>0</v>
      </c>
      <c r="BI178" s="191">
        <f t="shared" si="38"/>
        <v>0</v>
      </c>
      <c r="BJ178" s="13" t="s">
        <v>78</v>
      </c>
      <c r="BK178" s="191">
        <f t="shared" si="39"/>
        <v>11239.5</v>
      </c>
      <c r="BL178" s="13" t="s">
        <v>130</v>
      </c>
      <c r="BM178" s="190" t="s">
        <v>288</v>
      </c>
    </row>
    <row r="179" spans="1:65" s="1" customFormat="1" ht="16.5" customHeight="1">
      <c r="A179" s="30"/>
      <c r="B179" s="31"/>
      <c r="C179" s="178" t="s">
        <v>289</v>
      </c>
      <c r="D179" s="178" t="s">
        <v>126</v>
      </c>
      <c r="E179" s="179" t="s">
        <v>290</v>
      </c>
      <c r="F179" s="180" t="s">
        <v>291</v>
      </c>
      <c r="G179" s="181" t="s">
        <v>171</v>
      </c>
      <c r="H179" s="182">
        <v>15.8</v>
      </c>
      <c r="I179" s="183">
        <v>188</v>
      </c>
      <c r="J179" s="184">
        <f t="shared" si="30"/>
        <v>2970.4</v>
      </c>
      <c r="K179" s="185"/>
      <c r="L179" s="35"/>
      <c r="M179" s="186" t="s">
        <v>1</v>
      </c>
      <c r="N179" s="187" t="s">
        <v>38</v>
      </c>
      <c r="O179" s="67"/>
      <c r="P179" s="188">
        <f t="shared" si="31"/>
        <v>0</v>
      </c>
      <c r="Q179" s="188">
        <v>0</v>
      </c>
      <c r="R179" s="188">
        <f t="shared" si="32"/>
        <v>0</v>
      </c>
      <c r="S179" s="188">
        <v>0</v>
      </c>
      <c r="T179" s="189">
        <f t="shared" si="3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90" t="s">
        <v>130</v>
      </c>
      <c r="AT179" s="190" t="s">
        <v>126</v>
      </c>
      <c r="AU179" s="190" t="s">
        <v>80</v>
      </c>
      <c r="AY179" s="13" t="s">
        <v>123</v>
      </c>
      <c r="BE179" s="191">
        <f t="shared" si="34"/>
        <v>2970.4</v>
      </c>
      <c r="BF179" s="191">
        <f t="shared" si="35"/>
        <v>0</v>
      </c>
      <c r="BG179" s="191">
        <f t="shared" si="36"/>
        <v>0</v>
      </c>
      <c r="BH179" s="191">
        <f t="shared" si="37"/>
        <v>0</v>
      </c>
      <c r="BI179" s="191">
        <f t="shared" si="38"/>
        <v>0</v>
      </c>
      <c r="BJ179" s="13" t="s">
        <v>78</v>
      </c>
      <c r="BK179" s="191">
        <f t="shared" si="39"/>
        <v>2970.4</v>
      </c>
      <c r="BL179" s="13" t="s">
        <v>130</v>
      </c>
      <c r="BM179" s="190" t="s">
        <v>292</v>
      </c>
    </row>
    <row r="180" spans="1:65" s="11" customFormat="1" ht="22.9" customHeight="1">
      <c r="B180" s="162"/>
      <c r="C180" s="163"/>
      <c r="D180" s="164" t="s">
        <v>72</v>
      </c>
      <c r="E180" s="176" t="s">
        <v>293</v>
      </c>
      <c r="F180" s="176" t="s">
        <v>294</v>
      </c>
      <c r="G180" s="163"/>
      <c r="H180" s="163"/>
      <c r="I180" s="166"/>
      <c r="J180" s="177">
        <f>BK180</f>
        <v>99469.94</v>
      </c>
      <c r="K180" s="163"/>
      <c r="L180" s="168"/>
      <c r="M180" s="169"/>
      <c r="N180" s="170"/>
      <c r="O180" s="170"/>
      <c r="P180" s="171">
        <f>SUM(P181:P184)</f>
        <v>0</v>
      </c>
      <c r="Q180" s="170"/>
      <c r="R180" s="171">
        <f>SUM(R181:R184)</f>
        <v>0</v>
      </c>
      <c r="S180" s="170"/>
      <c r="T180" s="172">
        <f>SUM(T181:T184)</f>
        <v>0</v>
      </c>
      <c r="AR180" s="173" t="s">
        <v>78</v>
      </c>
      <c r="AT180" s="174" t="s">
        <v>72</v>
      </c>
      <c r="AU180" s="174" t="s">
        <v>78</v>
      </c>
      <c r="AY180" s="173" t="s">
        <v>123</v>
      </c>
      <c r="BK180" s="175">
        <f>SUM(BK181:BK184)</f>
        <v>99469.94</v>
      </c>
    </row>
    <row r="181" spans="1:65" s="1" customFormat="1" ht="44.25" customHeight="1">
      <c r="A181" s="30"/>
      <c r="B181" s="31"/>
      <c r="C181" s="178" t="s">
        <v>295</v>
      </c>
      <c r="D181" s="178" t="s">
        <v>126</v>
      </c>
      <c r="E181" s="179" t="s">
        <v>296</v>
      </c>
      <c r="F181" s="180" t="s">
        <v>297</v>
      </c>
      <c r="G181" s="181" t="s">
        <v>156</v>
      </c>
      <c r="H181" s="182">
        <v>25.510999999999999</v>
      </c>
      <c r="I181" s="183">
        <v>1000</v>
      </c>
      <c r="J181" s="184">
        <f>ROUND(I181*H181,2)</f>
        <v>25511</v>
      </c>
      <c r="K181" s="185"/>
      <c r="L181" s="35"/>
      <c r="M181" s="186" t="s">
        <v>1</v>
      </c>
      <c r="N181" s="187" t="s">
        <v>38</v>
      </c>
      <c r="O181" s="67"/>
      <c r="P181" s="188">
        <f>O181*H181</f>
        <v>0</v>
      </c>
      <c r="Q181" s="188">
        <v>0</v>
      </c>
      <c r="R181" s="188">
        <f>Q181*H181</f>
        <v>0</v>
      </c>
      <c r="S181" s="188">
        <v>0</v>
      </c>
      <c r="T181" s="189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90" t="s">
        <v>130</v>
      </c>
      <c r="AT181" s="190" t="s">
        <v>126</v>
      </c>
      <c r="AU181" s="190" t="s">
        <v>80</v>
      </c>
      <c r="AY181" s="13" t="s">
        <v>123</v>
      </c>
      <c r="BE181" s="191">
        <f>IF(N181="základní",J181,0)</f>
        <v>25511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3" t="s">
        <v>78</v>
      </c>
      <c r="BK181" s="191">
        <f>ROUND(I181*H181,2)</f>
        <v>25511</v>
      </c>
      <c r="BL181" s="13" t="s">
        <v>130</v>
      </c>
      <c r="BM181" s="190" t="s">
        <v>298</v>
      </c>
    </row>
    <row r="182" spans="1:65" s="1" customFormat="1" ht="33" customHeight="1">
      <c r="A182" s="30"/>
      <c r="B182" s="31"/>
      <c r="C182" s="178" t="s">
        <v>299</v>
      </c>
      <c r="D182" s="178" t="s">
        <v>126</v>
      </c>
      <c r="E182" s="179" t="s">
        <v>300</v>
      </c>
      <c r="F182" s="180" t="s">
        <v>301</v>
      </c>
      <c r="G182" s="181" t="s">
        <v>156</v>
      </c>
      <c r="H182" s="182">
        <v>25.510999999999999</v>
      </c>
      <c r="I182" s="183">
        <v>296</v>
      </c>
      <c r="J182" s="184">
        <f>ROUND(I182*H182,2)</f>
        <v>7551.26</v>
      </c>
      <c r="K182" s="185"/>
      <c r="L182" s="35"/>
      <c r="M182" s="186" t="s">
        <v>1</v>
      </c>
      <c r="N182" s="187" t="s">
        <v>38</v>
      </c>
      <c r="O182" s="67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9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90" t="s">
        <v>130</v>
      </c>
      <c r="AT182" s="190" t="s">
        <v>126</v>
      </c>
      <c r="AU182" s="190" t="s">
        <v>80</v>
      </c>
      <c r="AY182" s="13" t="s">
        <v>123</v>
      </c>
      <c r="BE182" s="191">
        <f>IF(N182="základní",J182,0)</f>
        <v>7551.26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3" t="s">
        <v>78</v>
      </c>
      <c r="BK182" s="191">
        <f>ROUND(I182*H182,2)</f>
        <v>7551.26</v>
      </c>
      <c r="BL182" s="13" t="s">
        <v>130</v>
      </c>
      <c r="BM182" s="190" t="s">
        <v>302</v>
      </c>
    </row>
    <row r="183" spans="1:65" s="1" customFormat="1" ht="44.25" customHeight="1">
      <c r="A183" s="30"/>
      <c r="B183" s="31"/>
      <c r="C183" s="178" t="s">
        <v>303</v>
      </c>
      <c r="D183" s="178" t="s">
        <v>126</v>
      </c>
      <c r="E183" s="179" t="s">
        <v>304</v>
      </c>
      <c r="F183" s="180" t="s">
        <v>305</v>
      </c>
      <c r="G183" s="181" t="s">
        <v>156</v>
      </c>
      <c r="H183" s="182">
        <v>994.92899999999997</v>
      </c>
      <c r="I183" s="183">
        <v>12.9</v>
      </c>
      <c r="J183" s="184">
        <f>ROUND(I183*H183,2)</f>
        <v>12834.58</v>
      </c>
      <c r="K183" s="185"/>
      <c r="L183" s="35"/>
      <c r="M183" s="186" t="s">
        <v>1</v>
      </c>
      <c r="N183" s="187" t="s">
        <v>38</v>
      </c>
      <c r="O183" s="67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90" t="s">
        <v>130</v>
      </c>
      <c r="AT183" s="190" t="s">
        <v>126</v>
      </c>
      <c r="AU183" s="190" t="s">
        <v>80</v>
      </c>
      <c r="AY183" s="13" t="s">
        <v>123</v>
      </c>
      <c r="BE183" s="191">
        <f>IF(N183="základní",J183,0)</f>
        <v>12834.58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3" t="s">
        <v>78</v>
      </c>
      <c r="BK183" s="191">
        <f>ROUND(I183*H183,2)</f>
        <v>12834.58</v>
      </c>
      <c r="BL183" s="13" t="s">
        <v>130</v>
      </c>
      <c r="BM183" s="190" t="s">
        <v>306</v>
      </c>
    </row>
    <row r="184" spans="1:65" s="1" customFormat="1" ht="55.5" customHeight="1">
      <c r="A184" s="30"/>
      <c r="B184" s="31"/>
      <c r="C184" s="178" t="s">
        <v>307</v>
      </c>
      <c r="D184" s="178" t="s">
        <v>126</v>
      </c>
      <c r="E184" s="179" t="s">
        <v>308</v>
      </c>
      <c r="F184" s="180" t="s">
        <v>309</v>
      </c>
      <c r="G184" s="181" t="s">
        <v>156</v>
      </c>
      <c r="H184" s="182">
        <v>25.510999999999999</v>
      </c>
      <c r="I184" s="183">
        <v>2100</v>
      </c>
      <c r="J184" s="184">
        <f>ROUND(I184*H184,2)</f>
        <v>53573.1</v>
      </c>
      <c r="K184" s="185"/>
      <c r="L184" s="35"/>
      <c r="M184" s="186" t="s">
        <v>1</v>
      </c>
      <c r="N184" s="187" t="s">
        <v>38</v>
      </c>
      <c r="O184" s="67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90" t="s">
        <v>130</v>
      </c>
      <c r="AT184" s="190" t="s">
        <v>126</v>
      </c>
      <c r="AU184" s="190" t="s">
        <v>80</v>
      </c>
      <c r="AY184" s="13" t="s">
        <v>123</v>
      </c>
      <c r="BE184" s="191">
        <f>IF(N184="základní",J184,0)</f>
        <v>53573.1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3" t="s">
        <v>78</v>
      </c>
      <c r="BK184" s="191">
        <f>ROUND(I184*H184,2)</f>
        <v>53573.1</v>
      </c>
      <c r="BL184" s="13" t="s">
        <v>130</v>
      </c>
      <c r="BM184" s="190" t="s">
        <v>310</v>
      </c>
    </row>
    <row r="185" spans="1:65" s="11" customFormat="1" ht="22.9" customHeight="1">
      <c r="B185" s="162"/>
      <c r="C185" s="163"/>
      <c r="D185" s="164" t="s">
        <v>72</v>
      </c>
      <c r="E185" s="176" t="s">
        <v>311</v>
      </c>
      <c r="F185" s="176" t="s">
        <v>312</v>
      </c>
      <c r="G185" s="163"/>
      <c r="H185" s="163"/>
      <c r="I185" s="166"/>
      <c r="J185" s="177">
        <f>BK185</f>
        <v>6044.82</v>
      </c>
      <c r="K185" s="163"/>
      <c r="L185" s="168"/>
      <c r="M185" s="169"/>
      <c r="N185" s="170"/>
      <c r="O185" s="170"/>
      <c r="P185" s="171">
        <f>P186</f>
        <v>0</v>
      </c>
      <c r="Q185" s="170"/>
      <c r="R185" s="171">
        <f>R186</f>
        <v>0</v>
      </c>
      <c r="S185" s="170"/>
      <c r="T185" s="172">
        <f>T186</f>
        <v>0</v>
      </c>
      <c r="AR185" s="173" t="s">
        <v>78</v>
      </c>
      <c r="AT185" s="174" t="s">
        <v>72</v>
      </c>
      <c r="AU185" s="174" t="s">
        <v>78</v>
      </c>
      <c r="AY185" s="173" t="s">
        <v>123</v>
      </c>
      <c r="BK185" s="175">
        <f>BK186</f>
        <v>6044.82</v>
      </c>
    </row>
    <row r="186" spans="1:65" s="1" customFormat="1" ht="55.5" customHeight="1">
      <c r="A186" s="30"/>
      <c r="B186" s="31"/>
      <c r="C186" s="178" t="s">
        <v>313</v>
      </c>
      <c r="D186" s="178" t="s">
        <v>126</v>
      </c>
      <c r="E186" s="179" t="s">
        <v>314</v>
      </c>
      <c r="F186" s="180" t="s">
        <v>315</v>
      </c>
      <c r="G186" s="181" t="s">
        <v>156</v>
      </c>
      <c r="H186" s="182">
        <v>15.188000000000001</v>
      </c>
      <c r="I186" s="183">
        <v>398</v>
      </c>
      <c r="J186" s="184">
        <f>ROUND(I186*H186,2)</f>
        <v>6044.82</v>
      </c>
      <c r="K186" s="185"/>
      <c r="L186" s="35"/>
      <c r="M186" s="186" t="s">
        <v>1</v>
      </c>
      <c r="N186" s="187" t="s">
        <v>38</v>
      </c>
      <c r="O186" s="67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90" t="s">
        <v>130</v>
      </c>
      <c r="AT186" s="190" t="s">
        <v>126</v>
      </c>
      <c r="AU186" s="190" t="s">
        <v>80</v>
      </c>
      <c r="AY186" s="13" t="s">
        <v>123</v>
      </c>
      <c r="BE186" s="191">
        <f>IF(N186="základní",J186,0)</f>
        <v>6044.82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3" t="s">
        <v>78</v>
      </c>
      <c r="BK186" s="191">
        <f>ROUND(I186*H186,2)</f>
        <v>6044.82</v>
      </c>
      <c r="BL186" s="13" t="s">
        <v>130</v>
      </c>
      <c r="BM186" s="190" t="s">
        <v>316</v>
      </c>
    </row>
    <row r="187" spans="1:65" s="11" customFormat="1" ht="25.9" customHeight="1">
      <c r="B187" s="162"/>
      <c r="C187" s="163"/>
      <c r="D187" s="164" t="s">
        <v>72</v>
      </c>
      <c r="E187" s="165" t="s">
        <v>317</v>
      </c>
      <c r="F187" s="165" t="s">
        <v>318</v>
      </c>
      <c r="G187" s="163"/>
      <c r="H187" s="163"/>
      <c r="I187" s="166"/>
      <c r="J187" s="167">
        <f>BK187</f>
        <v>730974.54</v>
      </c>
      <c r="K187" s="163"/>
      <c r="L187" s="168"/>
      <c r="M187" s="169"/>
      <c r="N187" s="170"/>
      <c r="O187" s="170"/>
      <c r="P187" s="171">
        <f>P188+P202+P212+P231+P246+P261+P268+P270+P277+P287+P291</f>
        <v>0</v>
      </c>
      <c r="Q187" s="170"/>
      <c r="R187" s="171">
        <f>R188+R202+R212+R231+R246+R261+R268+R270+R277+R287+R291</f>
        <v>5.9628758999999993</v>
      </c>
      <c r="S187" s="170"/>
      <c r="T187" s="172">
        <f>T188+T202+T212+T231+T246+T261+T268+T270+T277+T287+T291</f>
        <v>2.8535300000000001</v>
      </c>
      <c r="AR187" s="173" t="s">
        <v>80</v>
      </c>
      <c r="AT187" s="174" t="s">
        <v>72</v>
      </c>
      <c r="AU187" s="174" t="s">
        <v>73</v>
      </c>
      <c r="AY187" s="173" t="s">
        <v>123</v>
      </c>
      <c r="BK187" s="175">
        <f>BK188+BK202+BK212+BK231+BK246+BK261+BK268+BK270+BK277+BK287+BK291</f>
        <v>730974.54</v>
      </c>
    </row>
    <row r="188" spans="1:65" s="11" customFormat="1" ht="22.9" customHeight="1">
      <c r="B188" s="162"/>
      <c r="C188" s="163"/>
      <c r="D188" s="164" t="s">
        <v>72</v>
      </c>
      <c r="E188" s="176" t="s">
        <v>319</v>
      </c>
      <c r="F188" s="176" t="s">
        <v>320</v>
      </c>
      <c r="G188" s="163"/>
      <c r="H188" s="163"/>
      <c r="I188" s="166"/>
      <c r="J188" s="177">
        <f>BK188</f>
        <v>64381.950000000004</v>
      </c>
      <c r="K188" s="163"/>
      <c r="L188" s="168"/>
      <c r="M188" s="169"/>
      <c r="N188" s="170"/>
      <c r="O188" s="170"/>
      <c r="P188" s="171">
        <f>SUM(P189:P201)</f>
        <v>0</v>
      </c>
      <c r="Q188" s="170"/>
      <c r="R188" s="171">
        <f>SUM(R189:R201)</f>
        <v>0.11194</v>
      </c>
      <c r="S188" s="170"/>
      <c r="T188" s="172">
        <f>SUM(T189:T201)</f>
        <v>0.90327999999999997</v>
      </c>
      <c r="AR188" s="173" t="s">
        <v>80</v>
      </c>
      <c r="AT188" s="174" t="s">
        <v>72</v>
      </c>
      <c r="AU188" s="174" t="s">
        <v>78</v>
      </c>
      <c r="AY188" s="173" t="s">
        <v>123</v>
      </c>
      <c r="BK188" s="175">
        <f>SUM(BK189:BK201)</f>
        <v>64381.950000000004</v>
      </c>
    </row>
    <row r="189" spans="1:65" s="1" customFormat="1" ht="24.2" customHeight="1">
      <c r="A189" s="30"/>
      <c r="B189" s="31"/>
      <c r="C189" s="178" t="s">
        <v>321</v>
      </c>
      <c r="D189" s="178" t="s">
        <v>126</v>
      </c>
      <c r="E189" s="179" t="s">
        <v>322</v>
      </c>
      <c r="F189" s="180" t="s">
        <v>323</v>
      </c>
      <c r="G189" s="181" t="s">
        <v>179</v>
      </c>
      <c r="H189" s="182">
        <v>18</v>
      </c>
      <c r="I189" s="183">
        <v>189</v>
      </c>
      <c r="J189" s="184">
        <f t="shared" ref="J189:J201" si="40">ROUND(I189*H189,2)</f>
        <v>3402</v>
      </c>
      <c r="K189" s="185"/>
      <c r="L189" s="35"/>
      <c r="M189" s="186" t="s">
        <v>1</v>
      </c>
      <c r="N189" s="187" t="s">
        <v>38</v>
      </c>
      <c r="O189" s="67"/>
      <c r="P189" s="188">
        <f t="shared" ref="P189:P201" si="41">O189*H189</f>
        <v>0</v>
      </c>
      <c r="Q189" s="188">
        <v>0</v>
      </c>
      <c r="R189" s="188">
        <f t="shared" ref="R189:R201" si="42">Q189*H189</f>
        <v>0</v>
      </c>
      <c r="S189" s="188">
        <v>1.4919999999999999E-2</v>
      </c>
      <c r="T189" s="189">
        <f t="shared" ref="T189:T201" si="43">S189*H189</f>
        <v>0.26855999999999997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90" t="s">
        <v>195</v>
      </c>
      <c r="AT189" s="190" t="s">
        <v>126</v>
      </c>
      <c r="AU189" s="190" t="s">
        <v>80</v>
      </c>
      <c r="AY189" s="13" t="s">
        <v>123</v>
      </c>
      <c r="BE189" s="191">
        <f t="shared" ref="BE189:BE201" si="44">IF(N189="základní",J189,0)</f>
        <v>3402</v>
      </c>
      <c r="BF189" s="191">
        <f t="shared" ref="BF189:BF201" si="45">IF(N189="snížená",J189,0)</f>
        <v>0</v>
      </c>
      <c r="BG189" s="191">
        <f t="shared" ref="BG189:BG201" si="46">IF(N189="zákl. přenesená",J189,0)</f>
        <v>0</v>
      </c>
      <c r="BH189" s="191">
        <f t="shared" ref="BH189:BH201" si="47">IF(N189="sníž. přenesená",J189,0)</f>
        <v>0</v>
      </c>
      <c r="BI189" s="191">
        <f t="shared" ref="BI189:BI201" si="48">IF(N189="nulová",J189,0)</f>
        <v>0</v>
      </c>
      <c r="BJ189" s="13" t="s">
        <v>78</v>
      </c>
      <c r="BK189" s="191">
        <f t="shared" ref="BK189:BK201" si="49">ROUND(I189*H189,2)</f>
        <v>3402</v>
      </c>
      <c r="BL189" s="13" t="s">
        <v>195</v>
      </c>
      <c r="BM189" s="190" t="s">
        <v>324</v>
      </c>
    </row>
    <row r="190" spans="1:65" s="1" customFormat="1" ht="24.2" customHeight="1">
      <c r="A190" s="30"/>
      <c r="B190" s="31"/>
      <c r="C190" s="178" t="s">
        <v>325</v>
      </c>
      <c r="D190" s="178" t="s">
        <v>126</v>
      </c>
      <c r="E190" s="179" t="s">
        <v>326</v>
      </c>
      <c r="F190" s="180" t="s">
        <v>327</v>
      </c>
      <c r="G190" s="181" t="s">
        <v>179</v>
      </c>
      <c r="H190" s="182">
        <v>11</v>
      </c>
      <c r="I190" s="183">
        <v>263</v>
      </c>
      <c r="J190" s="184">
        <f t="shared" si="40"/>
        <v>2893</v>
      </c>
      <c r="K190" s="185"/>
      <c r="L190" s="35"/>
      <c r="M190" s="186" t="s">
        <v>1</v>
      </c>
      <c r="N190" s="187" t="s">
        <v>38</v>
      </c>
      <c r="O190" s="67"/>
      <c r="P190" s="188">
        <f t="shared" si="41"/>
        <v>0</v>
      </c>
      <c r="Q190" s="188">
        <v>0</v>
      </c>
      <c r="R190" s="188">
        <f t="shared" si="42"/>
        <v>0</v>
      </c>
      <c r="S190" s="188">
        <v>3.065E-2</v>
      </c>
      <c r="T190" s="189">
        <f t="shared" si="43"/>
        <v>0.33715000000000001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90" t="s">
        <v>195</v>
      </c>
      <c r="AT190" s="190" t="s">
        <v>126</v>
      </c>
      <c r="AU190" s="190" t="s">
        <v>80</v>
      </c>
      <c r="AY190" s="13" t="s">
        <v>123</v>
      </c>
      <c r="BE190" s="191">
        <f t="shared" si="44"/>
        <v>2893</v>
      </c>
      <c r="BF190" s="191">
        <f t="shared" si="45"/>
        <v>0</v>
      </c>
      <c r="BG190" s="191">
        <f t="shared" si="46"/>
        <v>0</v>
      </c>
      <c r="BH190" s="191">
        <f t="shared" si="47"/>
        <v>0</v>
      </c>
      <c r="BI190" s="191">
        <f t="shared" si="48"/>
        <v>0</v>
      </c>
      <c r="BJ190" s="13" t="s">
        <v>78</v>
      </c>
      <c r="BK190" s="191">
        <f t="shared" si="49"/>
        <v>2893</v>
      </c>
      <c r="BL190" s="13" t="s">
        <v>195</v>
      </c>
      <c r="BM190" s="190" t="s">
        <v>328</v>
      </c>
    </row>
    <row r="191" spans="1:65" s="1" customFormat="1" ht="24.2" customHeight="1">
      <c r="A191" s="30"/>
      <c r="B191" s="31"/>
      <c r="C191" s="178" t="s">
        <v>329</v>
      </c>
      <c r="D191" s="178" t="s">
        <v>126</v>
      </c>
      <c r="E191" s="179" t="s">
        <v>330</v>
      </c>
      <c r="F191" s="180" t="s">
        <v>331</v>
      </c>
      <c r="G191" s="181" t="s">
        <v>179</v>
      </c>
      <c r="H191" s="182">
        <v>13</v>
      </c>
      <c r="I191" s="183">
        <v>85</v>
      </c>
      <c r="J191" s="184">
        <f t="shared" si="40"/>
        <v>1105</v>
      </c>
      <c r="K191" s="185"/>
      <c r="L191" s="35"/>
      <c r="M191" s="186" t="s">
        <v>1</v>
      </c>
      <c r="N191" s="187" t="s">
        <v>38</v>
      </c>
      <c r="O191" s="67"/>
      <c r="P191" s="188">
        <f t="shared" si="41"/>
        <v>0</v>
      </c>
      <c r="Q191" s="188">
        <v>0</v>
      </c>
      <c r="R191" s="188">
        <f t="shared" si="42"/>
        <v>0</v>
      </c>
      <c r="S191" s="188">
        <v>6.6899999999999998E-3</v>
      </c>
      <c r="T191" s="189">
        <f t="shared" si="43"/>
        <v>8.6969999999999992E-2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90" t="s">
        <v>195</v>
      </c>
      <c r="AT191" s="190" t="s">
        <v>126</v>
      </c>
      <c r="AU191" s="190" t="s">
        <v>80</v>
      </c>
      <c r="AY191" s="13" t="s">
        <v>123</v>
      </c>
      <c r="BE191" s="191">
        <f t="shared" si="44"/>
        <v>1105</v>
      </c>
      <c r="BF191" s="191">
        <f t="shared" si="45"/>
        <v>0</v>
      </c>
      <c r="BG191" s="191">
        <f t="shared" si="46"/>
        <v>0</v>
      </c>
      <c r="BH191" s="191">
        <f t="shared" si="47"/>
        <v>0</v>
      </c>
      <c r="BI191" s="191">
        <f t="shared" si="48"/>
        <v>0</v>
      </c>
      <c r="BJ191" s="13" t="s">
        <v>78</v>
      </c>
      <c r="BK191" s="191">
        <f t="shared" si="49"/>
        <v>1105</v>
      </c>
      <c r="BL191" s="13" t="s">
        <v>195</v>
      </c>
      <c r="BM191" s="190" t="s">
        <v>332</v>
      </c>
    </row>
    <row r="192" spans="1:65" s="1" customFormat="1" ht="33" customHeight="1">
      <c r="A192" s="30"/>
      <c r="B192" s="31"/>
      <c r="C192" s="178" t="s">
        <v>333</v>
      </c>
      <c r="D192" s="178" t="s">
        <v>126</v>
      </c>
      <c r="E192" s="179" t="s">
        <v>334</v>
      </c>
      <c r="F192" s="180" t="s">
        <v>335</v>
      </c>
      <c r="G192" s="181" t="s">
        <v>179</v>
      </c>
      <c r="H192" s="182">
        <v>13</v>
      </c>
      <c r="I192" s="183">
        <v>122</v>
      </c>
      <c r="J192" s="184">
        <f t="shared" si="40"/>
        <v>1586</v>
      </c>
      <c r="K192" s="185"/>
      <c r="L192" s="35"/>
      <c r="M192" s="186" t="s">
        <v>1</v>
      </c>
      <c r="N192" s="187" t="s">
        <v>38</v>
      </c>
      <c r="O192" s="67"/>
      <c r="P192" s="188">
        <f t="shared" si="41"/>
        <v>0</v>
      </c>
      <c r="Q192" s="188">
        <v>0</v>
      </c>
      <c r="R192" s="188">
        <f t="shared" si="42"/>
        <v>0</v>
      </c>
      <c r="S192" s="188">
        <v>1.6199999999999999E-2</v>
      </c>
      <c r="T192" s="189">
        <f t="shared" si="43"/>
        <v>0.21059999999999998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90" t="s">
        <v>195</v>
      </c>
      <c r="AT192" s="190" t="s">
        <v>126</v>
      </c>
      <c r="AU192" s="190" t="s">
        <v>80</v>
      </c>
      <c r="AY192" s="13" t="s">
        <v>123</v>
      </c>
      <c r="BE192" s="191">
        <f t="shared" si="44"/>
        <v>1586</v>
      </c>
      <c r="BF192" s="191">
        <f t="shared" si="45"/>
        <v>0</v>
      </c>
      <c r="BG192" s="191">
        <f t="shared" si="46"/>
        <v>0</v>
      </c>
      <c r="BH192" s="191">
        <f t="shared" si="47"/>
        <v>0</v>
      </c>
      <c r="BI192" s="191">
        <f t="shared" si="48"/>
        <v>0</v>
      </c>
      <c r="BJ192" s="13" t="s">
        <v>78</v>
      </c>
      <c r="BK192" s="191">
        <f t="shared" si="49"/>
        <v>1586</v>
      </c>
      <c r="BL192" s="13" t="s">
        <v>195</v>
      </c>
      <c r="BM192" s="190" t="s">
        <v>336</v>
      </c>
    </row>
    <row r="193" spans="1:65" s="1" customFormat="1" ht="24.2" customHeight="1">
      <c r="A193" s="30"/>
      <c r="B193" s="31"/>
      <c r="C193" s="178" t="s">
        <v>337</v>
      </c>
      <c r="D193" s="178" t="s">
        <v>126</v>
      </c>
      <c r="E193" s="179" t="s">
        <v>338</v>
      </c>
      <c r="F193" s="180" t="s">
        <v>339</v>
      </c>
      <c r="G193" s="181" t="s">
        <v>179</v>
      </c>
      <c r="H193" s="182">
        <v>4</v>
      </c>
      <c r="I193" s="183">
        <v>359</v>
      </c>
      <c r="J193" s="184">
        <f t="shared" si="40"/>
        <v>1436</v>
      </c>
      <c r="K193" s="185"/>
      <c r="L193" s="35"/>
      <c r="M193" s="186" t="s">
        <v>1</v>
      </c>
      <c r="N193" s="187" t="s">
        <v>38</v>
      </c>
      <c r="O193" s="67"/>
      <c r="P193" s="188">
        <f t="shared" si="41"/>
        <v>0</v>
      </c>
      <c r="Q193" s="188">
        <v>3.6000000000000002E-4</v>
      </c>
      <c r="R193" s="188">
        <f t="shared" si="42"/>
        <v>1.4400000000000001E-3</v>
      </c>
      <c r="S193" s="188">
        <v>0</v>
      </c>
      <c r="T193" s="189">
        <f t="shared" si="4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90" t="s">
        <v>195</v>
      </c>
      <c r="AT193" s="190" t="s">
        <v>126</v>
      </c>
      <c r="AU193" s="190" t="s">
        <v>80</v>
      </c>
      <c r="AY193" s="13" t="s">
        <v>123</v>
      </c>
      <c r="BE193" s="191">
        <f t="shared" si="44"/>
        <v>1436</v>
      </c>
      <c r="BF193" s="191">
        <f t="shared" si="45"/>
        <v>0</v>
      </c>
      <c r="BG193" s="191">
        <f t="shared" si="46"/>
        <v>0</v>
      </c>
      <c r="BH193" s="191">
        <f t="shared" si="47"/>
        <v>0</v>
      </c>
      <c r="BI193" s="191">
        <f t="shared" si="48"/>
        <v>0</v>
      </c>
      <c r="BJ193" s="13" t="s">
        <v>78</v>
      </c>
      <c r="BK193" s="191">
        <f t="shared" si="49"/>
        <v>1436</v>
      </c>
      <c r="BL193" s="13" t="s">
        <v>195</v>
      </c>
      <c r="BM193" s="190" t="s">
        <v>340</v>
      </c>
    </row>
    <row r="194" spans="1:65" s="1" customFormat="1" ht="24.2" customHeight="1">
      <c r="A194" s="30"/>
      <c r="B194" s="31"/>
      <c r="C194" s="178" t="s">
        <v>341</v>
      </c>
      <c r="D194" s="178" t="s">
        <v>126</v>
      </c>
      <c r="E194" s="179" t="s">
        <v>342</v>
      </c>
      <c r="F194" s="180" t="s">
        <v>343</v>
      </c>
      <c r="G194" s="181" t="s">
        <v>179</v>
      </c>
      <c r="H194" s="182">
        <v>14</v>
      </c>
      <c r="I194" s="183">
        <v>393</v>
      </c>
      <c r="J194" s="184">
        <f t="shared" si="40"/>
        <v>5502</v>
      </c>
      <c r="K194" s="185"/>
      <c r="L194" s="35"/>
      <c r="M194" s="186" t="s">
        <v>1</v>
      </c>
      <c r="N194" s="187" t="s">
        <v>38</v>
      </c>
      <c r="O194" s="67"/>
      <c r="P194" s="188">
        <f t="shared" si="41"/>
        <v>0</v>
      </c>
      <c r="Q194" s="188">
        <v>4.6999999999999999E-4</v>
      </c>
      <c r="R194" s="188">
        <f t="shared" si="42"/>
        <v>6.5799999999999999E-3</v>
      </c>
      <c r="S194" s="188">
        <v>0</v>
      </c>
      <c r="T194" s="189">
        <f t="shared" si="4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90" t="s">
        <v>195</v>
      </c>
      <c r="AT194" s="190" t="s">
        <v>126</v>
      </c>
      <c r="AU194" s="190" t="s">
        <v>80</v>
      </c>
      <c r="AY194" s="13" t="s">
        <v>123</v>
      </c>
      <c r="BE194" s="191">
        <f t="shared" si="44"/>
        <v>5502</v>
      </c>
      <c r="BF194" s="191">
        <f t="shared" si="45"/>
        <v>0</v>
      </c>
      <c r="BG194" s="191">
        <f t="shared" si="46"/>
        <v>0</v>
      </c>
      <c r="BH194" s="191">
        <f t="shared" si="47"/>
        <v>0</v>
      </c>
      <c r="BI194" s="191">
        <f t="shared" si="48"/>
        <v>0</v>
      </c>
      <c r="BJ194" s="13" t="s">
        <v>78</v>
      </c>
      <c r="BK194" s="191">
        <f t="shared" si="49"/>
        <v>5502</v>
      </c>
      <c r="BL194" s="13" t="s">
        <v>195</v>
      </c>
      <c r="BM194" s="190" t="s">
        <v>344</v>
      </c>
    </row>
    <row r="195" spans="1:65" s="1" customFormat="1" ht="21.75" customHeight="1">
      <c r="A195" s="30"/>
      <c r="B195" s="31"/>
      <c r="C195" s="178" t="s">
        <v>345</v>
      </c>
      <c r="D195" s="178" t="s">
        <v>126</v>
      </c>
      <c r="E195" s="179" t="s">
        <v>346</v>
      </c>
      <c r="F195" s="180" t="s">
        <v>347</v>
      </c>
      <c r="G195" s="181" t="s">
        <v>179</v>
      </c>
      <c r="H195" s="182">
        <v>36</v>
      </c>
      <c r="I195" s="183">
        <v>673</v>
      </c>
      <c r="J195" s="184">
        <f t="shared" si="40"/>
        <v>24228</v>
      </c>
      <c r="K195" s="185"/>
      <c r="L195" s="35"/>
      <c r="M195" s="186" t="s">
        <v>1</v>
      </c>
      <c r="N195" s="187" t="s">
        <v>38</v>
      </c>
      <c r="O195" s="67"/>
      <c r="P195" s="188">
        <f t="shared" si="41"/>
        <v>0</v>
      </c>
      <c r="Q195" s="188">
        <v>1.5E-3</v>
      </c>
      <c r="R195" s="188">
        <f t="shared" si="42"/>
        <v>5.3999999999999999E-2</v>
      </c>
      <c r="S195" s="188">
        <v>0</v>
      </c>
      <c r="T195" s="189">
        <f t="shared" si="4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90" t="s">
        <v>195</v>
      </c>
      <c r="AT195" s="190" t="s">
        <v>126</v>
      </c>
      <c r="AU195" s="190" t="s">
        <v>80</v>
      </c>
      <c r="AY195" s="13" t="s">
        <v>123</v>
      </c>
      <c r="BE195" s="191">
        <f t="shared" si="44"/>
        <v>24228</v>
      </c>
      <c r="BF195" s="191">
        <f t="shared" si="45"/>
        <v>0</v>
      </c>
      <c r="BG195" s="191">
        <f t="shared" si="46"/>
        <v>0</v>
      </c>
      <c r="BH195" s="191">
        <f t="shared" si="47"/>
        <v>0</v>
      </c>
      <c r="BI195" s="191">
        <f t="shared" si="48"/>
        <v>0</v>
      </c>
      <c r="BJ195" s="13" t="s">
        <v>78</v>
      </c>
      <c r="BK195" s="191">
        <f t="shared" si="49"/>
        <v>24228</v>
      </c>
      <c r="BL195" s="13" t="s">
        <v>195</v>
      </c>
      <c r="BM195" s="190" t="s">
        <v>348</v>
      </c>
    </row>
    <row r="196" spans="1:65" s="1" customFormat="1" ht="21.75" customHeight="1">
      <c r="A196" s="30"/>
      <c r="B196" s="31"/>
      <c r="C196" s="178" t="s">
        <v>349</v>
      </c>
      <c r="D196" s="178" t="s">
        <v>126</v>
      </c>
      <c r="E196" s="179" t="s">
        <v>350</v>
      </c>
      <c r="F196" s="180" t="s">
        <v>351</v>
      </c>
      <c r="G196" s="181" t="s">
        <v>179</v>
      </c>
      <c r="H196" s="182">
        <v>26</v>
      </c>
      <c r="I196" s="183">
        <v>802</v>
      </c>
      <c r="J196" s="184">
        <f t="shared" si="40"/>
        <v>20852</v>
      </c>
      <c r="K196" s="185"/>
      <c r="L196" s="35"/>
      <c r="M196" s="186" t="s">
        <v>1</v>
      </c>
      <c r="N196" s="187" t="s">
        <v>38</v>
      </c>
      <c r="O196" s="67"/>
      <c r="P196" s="188">
        <f t="shared" si="41"/>
        <v>0</v>
      </c>
      <c r="Q196" s="188">
        <v>1.92E-3</v>
      </c>
      <c r="R196" s="188">
        <f t="shared" si="42"/>
        <v>4.9919999999999999E-2</v>
      </c>
      <c r="S196" s="188">
        <v>0</v>
      </c>
      <c r="T196" s="189">
        <f t="shared" si="4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90" t="s">
        <v>195</v>
      </c>
      <c r="AT196" s="190" t="s">
        <v>126</v>
      </c>
      <c r="AU196" s="190" t="s">
        <v>80</v>
      </c>
      <c r="AY196" s="13" t="s">
        <v>123</v>
      </c>
      <c r="BE196" s="191">
        <f t="shared" si="44"/>
        <v>20852</v>
      </c>
      <c r="BF196" s="191">
        <f t="shared" si="45"/>
        <v>0</v>
      </c>
      <c r="BG196" s="191">
        <f t="shared" si="46"/>
        <v>0</v>
      </c>
      <c r="BH196" s="191">
        <f t="shared" si="47"/>
        <v>0</v>
      </c>
      <c r="BI196" s="191">
        <f t="shared" si="48"/>
        <v>0</v>
      </c>
      <c r="BJ196" s="13" t="s">
        <v>78</v>
      </c>
      <c r="BK196" s="191">
        <f t="shared" si="49"/>
        <v>20852</v>
      </c>
      <c r="BL196" s="13" t="s">
        <v>195</v>
      </c>
      <c r="BM196" s="190" t="s">
        <v>352</v>
      </c>
    </row>
    <row r="197" spans="1:65" s="1" customFormat="1" ht="24.2" customHeight="1">
      <c r="A197" s="30"/>
      <c r="B197" s="31"/>
      <c r="C197" s="178" t="s">
        <v>353</v>
      </c>
      <c r="D197" s="178" t="s">
        <v>126</v>
      </c>
      <c r="E197" s="179" t="s">
        <v>354</v>
      </c>
      <c r="F197" s="180" t="s">
        <v>355</v>
      </c>
      <c r="G197" s="181" t="s">
        <v>166</v>
      </c>
      <c r="H197" s="182">
        <v>2</v>
      </c>
      <c r="I197" s="183">
        <v>91.2</v>
      </c>
      <c r="J197" s="184">
        <f t="shared" si="40"/>
        <v>182.4</v>
      </c>
      <c r="K197" s="185"/>
      <c r="L197" s="35"/>
      <c r="M197" s="186" t="s">
        <v>1</v>
      </c>
      <c r="N197" s="187" t="s">
        <v>38</v>
      </c>
      <c r="O197" s="67"/>
      <c r="P197" s="188">
        <f t="shared" si="41"/>
        <v>0</v>
      </c>
      <c r="Q197" s="188">
        <v>0</v>
      </c>
      <c r="R197" s="188">
        <f t="shared" si="42"/>
        <v>0</v>
      </c>
      <c r="S197" s="188">
        <v>0</v>
      </c>
      <c r="T197" s="189">
        <f t="shared" si="4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90" t="s">
        <v>195</v>
      </c>
      <c r="AT197" s="190" t="s">
        <v>126</v>
      </c>
      <c r="AU197" s="190" t="s">
        <v>80</v>
      </c>
      <c r="AY197" s="13" t="s">
        <v>123</v>
      </c>
      <c r="BE197" s="191">
        <f t="shared" si="44"/>
        <v>182.4</v>
      </c>
      <c r="BF197" s="191">
        <f t="shared" si="45"/>
        <v>0</v>
      </c>
      <c r="BG197" s="191">
        <f t="shared" si="46"/>
        <v>0</v>
      </c>
      <c r="BH197" s="191">
        <f t="shared" si="47"/>
        <v>0</v>
      </c>
      <c r="BI197" s="191">
        <f t="shared" si="48"/>
        <v>0</v>
      </c>
      <c r="BJ197" s="13" t="s">
        <v>78</v>
      </c>
      <c r="BK197" s="191">
        <f t="shared" si="49"/>
        <v>182.4</v>
      </c>
      <c r="BL197" s="13" t="s">
        <v>195</v>
      </c>
      <c r="BM197" s="190" t="s">
        <v>356</v>
      </c>
    </row>
    <row r="198" spans="1:65" s="1" customFormat="1" ht="24.2" customHeight="1">
      <c r="A198" s="30"/>
      <c r="B198" s="31"/>
      <c r="C198" s="178" t="s">
        <v>357</v>
      </c>
      <c r="D198" s="178" t="s">
        <v>126</v>
      </c>
      <c r="E198" s="179" t="s">
        <v>358</v>
      </c>
      <c r="F198" s="180" t="s">
        <v>359</v>
      </c>
      <c r="G198" s="181" t="s">
        <v>166</v>
      </c>
      <c r="H198" s="182">
        <v>2</v>
      </c>
      <c r="I198" s="183">
        <v>101</v>
      </c>
      <c r="J198" s="184">
        <f t="shared" si="40"/>
        <v>202</v>
      </c>
      <c r="K198" s="185"/>
      <c r="L198" s="35"/>
      <c r="M198" s="186" t="s">
        <v>1</v>
      </c>
      <c r="N198" s="187" t="s">
        <v>38</v>
      </c>
      <c r="O198" s="67"/>
      <c r="P198" s="188">
        <f t="shared" si="41"/>
        <v>0</v>
      </c>
      <c r="Q198" s="188">
        <v>0</v>
      </c>
      <c r="R198" s="188">
        <f t="shared" si="42"/>
        <v>0</v>
      </c>
      <c r="S198" s="188">
        <v>0</v>
      </c>
      <c r="T198" s="189">
        <f t="shared" si="4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90" t="s">
        <v>195</v>
      </c>
      <c r="AT198" s="190" t="s">
        <v>126</v>
      </c>
      <c r="AU198" s="190" t="s">
        <v>80</v>
      </c>
      <c r="AY198" s="13" t="s">
        <v>123</v>
      </c>
      <c r="BE198" s="191">
        <f t="shared" si="44"/>
        <v>202</v>
      </c>
      <c r="BF198" s="191">
        <f t="shared" si="45"/>
        <v>0</v>
      </c>
      <c r="BG198" s="191">
        <f t="shared" si="46"/>
        <v>0</v>
      </c>
      <c r="BH198" s="191">
        <f t="shared" si="47"/>
        <v>0</v>
      </c>
      <c r="BI198" s="191">
        <f t="shared" si="48"/>
        <v>0</v>
      </c>
      <c r="BJ198" s="13" t="s">
        <v>78</v>
      </c>
      <c r="BK198" s="191">
        <f t="shared" si="49"/>
        <v>202</v>
      </c>
      <c r="BL198" s="13" t="s">
        <v>195</v>
      </c>
      <c r="BM198" s="190" t="s">
        <v>360</v>
      </c>
    </row>
    <row r="199" spans="1:65" s="1" customFormat="1" ht="24.2" customHeight="1">
      <c r="A199" s="30"/>
      <c r="B199" s="31"/>
      <c r="C199" s="178" t="s">
        <v>361</v>
      </c>
      <c r="D199" s="178" t="s">
        <v>126</v>
      </c>
      <c r="E199" s="179" t="s">
        <v>362</v>
      </c>
      <c r="F199" s="180" t="s">
        <v>363</v>
      </c>
      <c r="G199" s="181" t="s">
        <v>166</v>
      </c>
      <c r="H199" s="182">
        <v>4</v>
      </c>
      <c r="I199" s="183">
        <v>150</v>
      </c>
      <c r="J199" s="184">
        <f t="shared" si="40"/>
        <v>600</v>
      </c>
      <c r="K199" s="185"/>
      <c r="L199" s="35"/>
      <c r="M199" s="186" t="s">
        <v>1</v>
      </c>
      <c r="N199" s="187" t="s">
        <v>38</v>
      </c>
      <c r="O199" s="67"/>
      <c r="P199" s="188">
        <f t="shared" si="41"/>
        <v>0</v>
      </c>
      <c r="Q199" s="188">
        <v>0</v>
      </c>
      <c r="R199" s="188">
        <f t="shared" si="42"/>
        <v>0</v>
      </c>
      <c r="S199" s="188">
        <v>0</v>
      </c>
      <c r="T199" s="189">
        <f t="shared" si="4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90" t="s">
        <v>195</v>
      </c>
      <c r="AT199" s="190" t="s">
        <v>126</v>
      </c>
      <c r="AU199" s="190" t="s">
        <v>80</v>
      </c>
      <c r="AY199" s="13" t="s">
        <v>123</v>
      </c>
      <c r="BE199" s="191">
        <f t="shared" si="44"/>
        <v>600</v>
      </c>
      <c r="BF199" s="191">
        <f t="shared" si="45"/>
        <v>0</v>
      </c>
      <c r="BG199" s="191">
        <f t="shared" si="46"/>
        <v>0</v>
      </c>
      <c r="BH199" s="191">
        <f t="shared" si="47"/>
        <v>0</v>
      </c>
      <c r="BI199" s="191">
        <f t="shared" si="48"/>
        <v>0</v>
      </c>
      <c r="BJ199" s="13" t="s">
        <v>78</v>
      </c>
      <c r="BK199" s="191">
        <f t="shared" si="49"/>
        <v>600</v>
      </c>
      <c r="BL199" s="13" t="s">
        <v>195</v>
      </c>
      <c r="BM199" s="190" t="s">
        <v>364</v>
      </c>
    </row>
    <row r="200" spans="1:65" s="1" customFormat="1" ht="24.2" customHeight="1">
      <c r="A200" s="30"/>
      <c r="B200" s="31"/>
      <c r="C200" s="178" t="s">
        <v>365</v>
      </c>
      <c r="D200" s="178" t="s">
        <v>126</v>
      </c>
      <c r="E200" s="179" t="s">
        <v>366</v>
      </c>
      <c r="F200" s="180" t="s">
        <v>367</v>
      </c>
      <c r="G200" s="181" t="s">
        <v>179</v>
      </c>
      <c r="H200" s="182">
        <v>80</v>
      </c>
      <c r="I200" s="183">
        <v>28.7</v>
      </c>
      <c r="J200" s="184">
        <f t="shared" si="40"/>
        <v>2296</v>
      </c>
      <c r="K200" s="185"/>
      <c r="L200" s="35"/>
      <c r="M200" s="186" t="s">
        <v>1</v>
      </c>
      <c r="N200" s="187" t="s">
        <v>38</v>
      </c>
      <c r="O200" s="67"/>
      <c r="P200" s="188">
        <f t="shared" si="41"/>
        <v>0</v>
      </c>
      <c r="Q200" s="188">
        <v>0</v>
      </c>
      <c r="R200" s="188">
        <f t="shared" si="42"/>
        <v>0</v>
      </c>
      <c r="S200" s="188">
        <v>0</v>
      </c>
      <c r="T200" s="189">
        <f t="shared" si="4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90" t="s">
        <v>195</v>
      </c>
      <c r="AT200" s="190" t="s">
        <v>126</v>
      </c>
      <c r="AU200" s="190" t="s">
        <v>80</v>
      </c>
      <c r="AY200" s="13" t="s">
        <v>123</v>
      </c>
      <c r="BE200" s="191">
        <f t="shared" si="44"/>
        <v>2296</v>
      </c>
      <c r="BF200" s="191">
        <f t="shared" si="45"/>
        <v>0</v>
      </c>
      <c r="BG200" s="191">
        <f t="shared" si="46"/>
        <v>0</v>
      </c>
      <c r="BH200" s="191">
        <f t="shared" si="47"/>
        <v>0</v>
      </c>
      <c r="BI200" s="191">
        <f t="shared" si="48"/>
        <v>0</v>
      </c>
      <c r="BJ200" s="13" t="s">
        <v>78</v>
      </c>
      <c r="BK200" s="191">
        <f t="shared" si="49"/>
        <v>2296</v>
      </c>
      <c r="BL200" s="13" t="s">
        <v>195</v>
      </c>
      <c r="BM200" s="190" t="s">
        <v>368</v>
      </c>
    </row>
    <row r="201" spans="1:65" s="1" customFormat="1" ht="44.25" customHeight="1">
      <c r="A201" s="30"/>
      <c r="B201" s="31"/>
      <c r="C201" s="178" t="s">
        <v>369</v>
      </c>
      <c r="D201" s="178" t="s">
        <v>126</v>
      </c>
      <c r="E201" s="179" t="s">
        <v>370</v>
      </c>
      <c r="F201" s="180" t="s">
        <v>371</v>
      </c>
      <c r="G201" s="181" t="s">
        <v>156</v>
      </c>
      <c r="H201" s="182">
        <v>0.112</v>
      </c>
      <c r="I201" s="183">
        <v>871</v>
      </c>
      <c r="J201" s="184">
        <f t="shared" si="40"/>
        <v>97.55</v>
      </c>
      <c r="K201" s="185"/>
      <c r="L201" s="35"/>
      <c r="M201" s="186" t="s">
        <v>1</v>
      </c>
      <c r="N201" s="187" t="s">
        <v>38</v>
      </c>
      <c r="O201" s="67"/>
      <c r="P201" s="188">
        <f t="shared" si="41"/>
        <v>0</v>
      </c>
      <c r="Q201" s="188">
        <v>0</v>
      </c>
      <c r="R201" s="188">
        <f t="shared" si="42"/>
        <v>0</v>
      </c>
      <c r="S201" s="188">
        <v>0</v>
      </c>
      <c r="T201" s="189">
        <f t="shared" si="4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90" t="s">
        <v>195</v>
      </c>
      <c r="AT201" s="190" t="s">
        <v>126</v>
      </c>
      <c r="AU201" s="190" t="s">
        <v>80</v>
      </c>
      <c r="AY201" s="13" t="s">
        <v>123</v>
      </c>
      <c r="BE201" s="191">
        <f t="shared" si="44"/>
        <v>97.55</v>
      </c>
      <c r="BF201" s="191">
        <f t="shared" si="45"/>
        <v>0</v>
      </c>
      <c r="BG201" s="191">
        <f t="shared" si="46"/>
        <v>0</v>
      </c>
      <c r="BH201" s="191">
        <f t="shared" si="47"/>
        <v>0</v>
      </c>
      <c r="BI201" s="191">
        <f t="shared" si="48"/>
        <v>0</v>
      </c>
      <c r="BJ201" s="13" t="s">
        <v>78</v>
      </c>
      <c r="BK201" s="191">
        <f t="shared" si="49"/>
        <v>97.55</v>
      </c>
      <c r="BL201" s="13" t="s">
        <v>195</v>
      </c>
      <c r="BM201" s="190" t="s">
        <v>372</v>
      </c>
    </row>
    <row r="202" spans="1:65" s="11" customFormat="1" ht="22.9" customHeight="1">
      <c r="B202" s="162"/>
      <c r="C202" s="163"/>
      <c r="D202" s="164" t="s">
        <v>72</v>
      </c>
      <c r="E202" s="176" t="s">
        <v>373</v>
      </c>
      <c r="F202" s="176" t="s">
        <v>374</v>
      </c>
      <c r="G202" s="163"/>
      <c r="H202" s="163"/>
      <c r="I202" s="166"/>
      <c r="J202" s="177">
        <f>BK202</f>
        <v>40444.230000000003</v>
      </c>
      <c r="K202" s="163"/>
      <c r="L202" s="168"/>
      <c r="M202" s="169"/>
      <c r="N202" s="170"/>
      <c r="O202" s="170"/>
      <c r="P202" s="171">
        <f>SUM(P203:P211)</f>
        <v>0</v>
      </c>
      <c r="Q202" s="170"/>
      <c r="R202" s="171">
        <f>SUM(R203:R211)</f>
        <v>8.660000000000001E-2</v>
      </c>
      <c r="S202" s="170"/>
      <c r="T202" s="172">
        <f>SUM(T203:T211)</f>
        <v>2.2399999999999998E-3</v>
      </c>
      <c r="AR202" s="173" t="s">
        <v>80</v>
      </c>
      <c r="AT202" s="174" t="s">
        <v>72</v>
      </c>
      <c r="AU202" s="174" t="s">
        <v>78</v>
      </c>
      <c r="AY202" s="173" t="s">
        <v>123</v>
      </c>
      <c r="BK202" s="175">
        <f>SUM(BK203:BK211)</f>
        <v>40444.230000000003</v>
      </c>
    </row>
    <row r="203" spans="1:65" s="1" customFormat="1" ht="16.5" customHeight="1">
      <c r="A203" s="30"/>
      <c r="B203" s="31"/>
      <c r="C203" s="178" t="s">
        <v>375</v>
      </c>
      <c r="D203" s="178" t="s">
        <v>126</v>
      </c>
      <c r="E203" s="179" t="s">
        <v>376</v>
      </c>
      <c r="F203" s="180" t="s">
        <v>377</v>
      </c>
      <c r="G203" s="181" t="s">
        <v>179</v>
      </c>
      <c r="H203" s="182">
        <v>8</v>
      </c>
      <c r="I203" s="183">
        <v>23.8</v>
      </c>
      <c r="J203" s="184">
        <f t="shared" ref="J203:J211" si="50">ROUND(I203*H203,2)</f>
        <v>190.4</v>
      </c>
      <c r="K203" s="185"/>
      <c r="L203" s="35"/>
      <c r="M203" s="186" t="s">
        <v>1</v>
      </c>
      <c r="N203" s="187" t="s">
        <v>38</v>
      </c>
      <c r="O203" s="67"/>
      <c r="P203" s="188">
        <f t="shared" ref="P203:P211" si="51">O203*H203</f>
        <v>0</v>
      </c>
      <c r="Q203" s="188">
        <v>0</v>
      </c>
      <c r="R203" s="188">
        <f t="shared" ref="R203:R211" si="52">Q203*H203</f>
        <v>0</v>
      </c>
      <c r="S203" s="188">
        <v>2.7999999999999998E-4</v>
      </c>
      <c r="T203" s="189">
        <f t="shared" ref="T203:T211" si="53">S203*H203</f>
        <v>2.2399999999999998E-3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90" t="s">
        <v>195</v>
      </c>
      <c r="AT203" s="190" t="s">
        <v>126</v>
      </c>
      <c r="AU203" s="190" t="s">
        <v>80</v>
      </c>
      <c r="AY203" s="13" t="s">
        <v>123</v>
      </c>
      <c r="BE203" s="191">
        <f t="shared" ref="BE203:BE211" si="54">IF(N203="základní",J203,0)</f>
        <v>190.4</v>
      </c>
      <c r="BF203" s="191">
        <f t="shared" ref="BF203:BF211" si="55">IF(N203="snížená",J203,0)</f>
        <v>0</v>
      </c>
      <c r="BG203" s="191">
        <f t="shared" ref="BG203:BG211" si="56">IF(N203="zákl. přenesená",J203,0)</f>
        <v>0</v>
      </c>
      <c r="BH203" s="191">
        <f t="shared" ref="BH203:BH211" si="57">IF(N203="sníž. přenesená",J203,0)</f>
        <v>0</v>
      </c>
      <c r="BI203" s="191">
        <f t="shared" ref="BI203:BI211" si="58">IF(N203="nulová",J203,0)</f>
        <v>0</v>
      </c>
      <c r="BJ203" s="13" t="s">
        <v>78</v>
      </c>
      <c r="BK203" s="191">
        <f t="shared" ref="BK203:BK211" si="59">ROUND(I203*H203,2)</f>
        <v>190.4</v>
      </c>
      <c r="BL203" s="13" t="s">
        <v>195</v>
      </c>
      <c r="BM203" s="190" t="s">
        <v>378</v>
      </c>
    </row>
    <row r="204" spans="1:65" s="1" customFormat="1" ht="33" customHeight="1">
      <c r="A204" s="30"/>
      <c r="B204" s="31"/>
      <c r="C204" s="178" t="s">
        <v>379</v>
      </c>
      <c r="D204" s="178" t="s">
        <v>126</v>
      </c>
      <c r="E204" s="179" t="s">
        <v>380</v>
      </c>
      <c r="F204" s="180" t="s">
        <v>381</v>
      </c>
      <c r="G204" s="181" t="s">
        <v>179</v>
      </c>
      <c r="H204" s="182">
        <v>10</v>
      </c>
      <c r="I204" s="183">
        <v>377</v>
      </c>
      <c r="J204" s="184">
        <f t="shared" si="50"/>
        <v>3770</v>
      </c>
      <c r="K204" s="185"/>
      <c r="L204" s="35"/>
      <c r="M204" s="186" t="s">
        <v>1</v>
      </c>
      <c r="N204" s="187" t="s">
        <v>38</v>
      </c>
      <c r="O204" s="67"/>
      <c r="P204" s="188">
        <f t="shared" si="51"/>
        <v>0</v>
      </c>
      <c r="Q204" s="188">
        <v>8.4000000000000003E-4</v>
      </c>
      <c r="R204" s="188">
        <f t="shared" si="52"/>
        <v>8.4000000000000012E-3</v>
      </c>
      <c r="S204" s="188">
        <v>0</v>
      </c>
      <c r="T204" s="189">
        <f t="shared" si="5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90" t="s">
        <v>195</v>
      </c>
      <c r="AT204" s="190" t="s">
        <v>126</v>
      </c>
      <c r="AU204" s="190" t="s">
        <v>80</v>
      </c>
      <c r="AY204" s="13" t="s">
        <v>123</v>
      </c>
      <c r="BE204" s="191">
        <f t="shared" si="54"/>
        <v>3770</v>
      </c>
      <c r="BF204" s="191">
        <f t="shared" si="55"/>
        <v>0</v>
      </c>
      <c r="BG204" s="191">
        <f t="shared" si="56"/>
        <v>0</v>
      </c>
      <c r="BH204" s="191">
        <f t="shared" si="57"/>
        <v>0</v>
      </c>
      <c r="BI204" s="191">
        <f t="shared" si="58"/>
        <v>0</v>
      </c>
      <c r="BJ204" s="13" t="s">
        <v>78</v>
      </c>
      <c r="BK204" s="191">
        <f t="shared" si="59"/>
        <v>3770</v>
      </c>
      <c r="BL204" s="13" t="s">
        <v>195</v>
      </c>
      <c r="BM204" s="190" t="s">
        <v>382</v>
      </c>
    </row>
    <row r="205" spans="1:65" s="1" customFormat="1" ht="33" customHeight="1">
      <c r="A205" s="30"/>
      <c r="B205" s="31"/>
      <c r="C205" s="178" t="s">
        <v>383</v>
      </c>
      <c r="D205" s="178" t="s">
        <v>126</v>
      </c>
      <c r="E205" s="179" t="s">
        <v>384</v>
      </c>
      <c r="F205" s="180" t="s">
        <v>385</v>
      </c>
      <c r="G205" s="181" t="s">
        <v>179</v>
      </c>
      <c r="H205" s="182">
        <v>44</v>
      </c>
      <c r="I205" s="183">
        <v>542</v>
      </c>
      <c r="J205" s="184">
        <f t="shared" si="50"/>
        <v>23848</v>
      </c>
      <c r="K205" s="185"/>
      <c r="L205" s="35"/>
      <c r="M205" s="186" t="s">
        <v>1</v>
      </c>
      <c r="N205" s="187" t="s">
        <v>38</v>
      </c>
      <c r="O205" s="67"/>
      <c r="P205" s="188">
        <f t="shared" si="51"/>
        <v>0</v>
      </c>
      <c r="Q205" s="188">
        <v>1.4400000000000001E-3</v>
      </c>
      <c r="R205" s="188">
        <f t="shared" si="52"/>
        <v>6.336E-2</v>
      </c>
      <c r="S205" s="188">
        <v>0</v>
      </c>
      <c r="T205" s="189">
        <f t="shared" si="5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90" t="s">
        <v>195</v>
      </c>
      <c r="AT205" s="190" t="s">
        <v>126</v>
      </c>
      <c r="AU205" s="190" t="s">
        <v>80</v>
      </c>
      <c r="AY205" s="13" t="s">
        <v>123</v>
      </c>
      <c r="BE205" s="191">
        <f t="shared" si="54"/>
        <v>23848</v>
      </c>
      <c r="BF205" s="191">
        <f t="shared" si="55"/>
        <v>0</v>
      </c>
      <c r="BG205" s="191">
        <f t="shared" si="56"/>
        <v>0</v>
      </c>
      <c r="BH205" s="191">
        <f t="shared" si="57"/>
        <v>0</v>
      </c>
      <c r="BI205" s="191">
        <f t="shared" si="58"/>
        <v>0</v>
      </c>
      <c r="BJ205" s="13" t="s">
        <v>78</v>
      </c>
      <c r="BK205" s="191">
        <f t="shared" si="59"/>
        <v>23848</v>
      </c>
      <c r="BL205" s="13" t="s">
        <v>195</v>
      </c>
      <c r="BM205" s="190" t="s">
        <v>386</v>
      </c>
    </row>
    <row r="206" spans="1:65" s="1" customFormat="1" ht="55.5" customHeight="1">
      <c r="A206" s="30"/>
      <c r="B206" s="31"/>
      <c r="C206" s="178" t="s">
        <v>387</v>
      </c>
      <c r="D206" s="178" t="s">
        <v>126</v>
      </c>
      <c r="E206" s="179" t="s">
        <v>388</v>
      </c>
      <c r="F206" s="180" t="s">
        <v>389</v>
      </c>
      <c r="G206" s="181" t="s">
        <v>179</v>
      </c>
      <c r="H206" s="182">
        <v>54</v>
      </c>
      <c r="I206" s="183">
        <v>83.3</v>
      </c>
      <c r="J206" s="184">
        <f t="shared" si="50"/>
        <v>4498.2</v>
      </c>
      <c r="K206" s="185"/>
      <c r="L206" s="35"/>
      <c r="M206" s="186" t="s">
        <v>1</v>
      </c>
      <c r="N206" s="187" t="s">
        <v>38</v>
      </c>
      <c r="O206" s="67"/>
      <c r="P206" s="188">
        <f t="shared" si="51"/>
        <v>0</v>
      </c>
      <c r="Q206" s="188">
        <v>6.9999999999999994E-5</v>
      </c>
      <c r="R206" s="188">
        <f t="shared" si="52"/>
        <v>3.7799999999999995E-3</v>
      </c>
      <c r="S206" s="188">
        <v>0</v>
      </c>
      <c r="T206" s="189">
        <f t="shared" si="5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90" t="s">
        <v>195</v>
      </c>
      <c r="AT206" s="190" t="s">
        <v>126</v>
      </c>
      <c r="AU206" s="190" t="s">
        <v>80</v>
      </c>
      <c r="AY206" s="13" t="s">
        <v>123</v>
      </c>
      <c r="BE206" s="191">
        <f t="shared" si="54"/>
        <v>4498.2</v>
      </c>
      <c r="BF206" s="191">
        <f t="shared" si="55"/>
        <v>0</v>
      </c>
      <c r="BG206" s="191">
        <f t="shared" si="56"/>
        <v>0</v>
      </c>
      <c r="BH206" s="191">
        <f t="shared" si="57"/>
        <v>0</v>
      </c>
      <c r="BI206" s="191">
        <f t="shared" si="58"/>
        <v>0</v>
      </c>
      <c r="BJ206" s="13" t="s">
        <v>78</v>
      </c>
      <c r="BK206" s="191">
        <f t="shared" si="59"/>
        <v>4498.2</v>
      </c>
      <c r="BL206" s="13" t="s">
        <v>195</v>
      </c>
      <c r="BM206" s="190" t="s">
        <v>390</v>
      </c>
    </row>
    <row r="207" spans="1:65" s="1" customFormat="1" ht="24.2" customHeight="1">
      <c r="A207" s="30"/>
      <c r="B207" s="31"/>
      <c r="C207" s="178" t="s">
        <v>391</v>
      </c>
      <c r="D207" s="178" t="s">
        <v>126</v>
      </c>
      <c r="E207" s="179" t="s">
        <v>392</v>
      </c>
      <c r="F207" s="180" t="s">
        <v>393</v>
      </c>
      <c r="G207" s="181" t="s">
        <v>166</v>
      </c>
      <c r="H207" s="182">
        <v>6</v>
      </c>
      <c r="I207" s="183">
        <v>247</v>
      </c>
      <c r="J207" s="184">
        <f t="shared" si="50"/>
        <v>1482</v>
      </c>
      <c r="K207" s="185"/>
      <c r="L207" s="35"/>
      <c r="M207" s="186" t="s">
        <v>1</v>
      </c>
      <c r="N207" s="187" t="s">
        <v>38</v>
      </c>
      <c r="O207" s="67"/>
      <c r="P207" s="188">
        <f t="shared" si="51"/>
        <v>0</v>
      </c>
      <c r="Q207" s="188">
        <v>0</v>
      </c>
      <c r="R207" s="188">
        <f t="shared" si="52"/>
        <v>0</v>
      </c>
      <c r="S207" s="188">
        <v>0</v>
      </c>
      <c r="T207" s="189">
        <f t="shared" si="5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90" t="s">
        <v>195</v>
      </c>
      <c r="AT207" s="190" t="s">
        <v>126</v>
      </c>
      <c r="AU207" s="190" t="s">
        <v>80</v>
      </c>
      <c r="AY207" s="13" t="s">
        <v>123</v>
      </c>
      <c r="BE207" s="191">
        <f t="shared" si="54"/>
        <v>1482</v>
      </c>
      <c r="BF207" s="191">
        <f t="shared" si="55"/>
        <v>0</v>
      </c>
      <c r="BG207" s="191">
        <f t="shared" si="56"/>
        <v>0</v>
      </c>
      <c r="BH207" s="191">
        <f t="shared" si="57"/>
        <v>0</v>
      </c>
      <c r="BI207" s="191">
        <f t="shared" si="58"/>
        <v>0</v>
      </c>
      <c r="BJ207" s="13" t="s">
        <v>78</v>
      </c>
      <c r="BK207" s="191">
        <f t="shared" si="59"/>
        <v>1482</v>
      </c>
      <c r="BL207" s="13" t="s">
        <v>195</v>
      </c>
      <c r="BM207" s="190" t="s">
        <v>394</v>
      </c>
    </row>
    <row r="208" spans="1:65" s="1" customFormat="1" ht="24.2" customHeight="1">
      <c r="A208" s="30"/>
      <c r="B208" s="31"/>
      <c r="C208" s="178" t="s">
        <v>395</v>
      </c>
      <c r="D208" s="178" t="s">
        <v>126</v>
      </c>
      <c r="E208" s="179" t="s">
        <v>396</v>
      </c>
      <c r="F208" s="180" t="s">
        <v>397</v>
      </c>
      <c r="G208" s="181" t="s">
        <v>166</v>
      </c>
      <c r="H208" s="182">
        <v>2</v>
      </c>
      <c r="I208" s="183">
        <v>262</v>
      </c>
      <c r="J208" s="184">
        <f t="shared" si="50"/>
        <v>524</v>
      </c>
      <c r="K208" s="185"/>
      <c r="L208" s="35"/>
      <c r="M208" s="186" t="s">
        <v>1</v>
      </c>
      <c r="N208" s="187" t="s">
        <v>38</v>
      </c>
      <c r="O208" s="67"/>
      <c r="P208" s="188">
        <f t="shared" si="51"/>
        <v>0</v>
      </c>
      <c r="Q208" s="188">
        <v>1.2999999999999999E-4</v>
      </c>
      <c r="R208" s="188">
        <f t="shared" si="52"/>
        <v>2.5999999999999998E-4</v>
      </c>
      <c r="S208" s="188">
        <v>0</v>
      </c>
      <c r="T208" s="189">
        <f t="shared" si="5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90" t="s">
        <v>195</v>
      </c>
      <c r="AT208" s="190" t="s">
        <v>126</v>
      </c>
      <c r="AU208" s="190" t="s">
        <v>80</v>
      </c>
      <c r="AY208" s="13" t="s">
        <v>123</v>
      </c>
      <c r="BE208" s="191">
        <f t="shared" si="54"/>
        <v>524</v>
      </c>
      <c r="BF208" s="191">
        <f t="shared" si="55"/>
        <v>0</v>
      </c>
      <c r="BG208" s="191">
        <f t="shared" si="56"/>
        <v>0</v>
      </c>
      <c r="BH208" s="191">
        <f t="shared" si="57"/>
        <v>0</v>
      </c>
      <c r="BI208" s="191">
        <f t="shared" si="58"/>
        <v>0</v>
      </c>
      <c r="BJ208" s="13" t="s">
        <v>78</v>
      </c>
      <c r="BK208" s="191">
        <f t="shared" si="59"/>
        <v>524</v>
      </c>
      <c r="BL208" s="13" t="s">
        <v>195</v>
      </c>
      <c r="BM208" s="190" t="s">
        <v>398</v>
      </c>
    </row>
    <row r="209" spans="1:65" s="1" customFormat="1" ht="37.9" customHeight="1">
      <c r="A209" s="30"/>
      <c r="B209" s="31"/>
      <c r="C209" s="178" t="s">
        <v>399</v>
      </c>
      <c r="D209" s="178" t="s">
        <v>126</v>
      </c>
      <c r="E209" s="179" t="s">
        <v>400</v>
      </c>
      <c r="F209" s="180" t="s">
        <v>401</v>
      </c>
      <c r="G209" s="181" t="s">
        <v>179</v>
      </c>
      <c r="H209" s="182">
        <v>54</v>
      </c>
      <c r="I209" s="183">
        <v>60</v>
      </c>
      <c r="J209" s="184">
        <f t="shared" si="50"/>
        <v>3240</v>
      </c>
      <c r="K209" s="185"/>
      <c r="L209" s="35"/>
      <c r="M209" s="186" t="s">
        <v>1</v>
      </c>
      <c r="N209" s="187" t="s">
        <v>38</v>
      </c>
      <c r="O209" s="67"/>
      <c r="P209" s="188">
        <f t="shared" si="51"/>
        <v>0</v>
      </c>
      <c r="Q209" s="188">
        <v>1.9000000000000001E-4</v>
      </c>
      <c r="R209" s="188">
        <f t="shared" si="52"/>
        <v>1.026E-2</v>
      </c>
      <c r="S209" s="188">
        <v>0</v>
      </c>
      <c r="T209" s="189">
        <f t="shared" si="5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90" t="s">
        <v>195</v>
      </c>
      <c r="AT209" s="190" t="s">
        <v>126</v>
      </c>
      <c r="AU209" s="190" t="s">
        <v>80</v>
      </c>
      <c r="AY209" s="13" t="s">
        <v>123</v>
      </c>
      <c r="BE209" s="191">
        <f t="shared" si="54"/>
        <v>3240</v>
      </c>
      <c r="BF209" s="191">
        <f t="shared" si="55"/>
        <v>0</v>
      </c>
      <c r="BG209" s="191">
        <f t="shared" si="56"/>
        <v>0</v>
      </c>
      <c r="BH209" s="191">
        <f t="shared" si="57"/>
        <v>0</v>
      </c>
      <c r="BI209" s="191">
        <f t="shared" si="58"/>
        <v>0</v>
      </c>
      <c r="BJ209" s="13" t="s">
        <v>78</v>
      </c>
      <c r="BK209" s="191">
        <f t="shared" si="59"/>
        <v>3240</v>
      </c>
      <c r="BL209" s="13" t="s">
        <v>195</v>
      </c>
      <c r="BM209" s="190" t="s">
        <v>402</v>
      </c>
    </row>
    <row r="210" spans="1:65" s="1" customFormat="1" ht="33" customHeight="1">
      <c r="A210" s="30"/>
      <c r="B210" s="31"/>
      <c r="C210" s="178" t="s">
        <v>403</v>
      </c>
      <c r="D210" s="178" t="s">
        <v>126</v>
      </c>
      <c r="E210" s="179" t="s">
        <v>404</v>
      </c>
      <c r="F210" s="180" t="s">
        <v>405</v>
      </c>
      <c r="G210" s="181" t="s">
        <v>179</v>
      </c>
      <c r="H210" s="182">
        <v>54</v>
      </c>
      <c r="I210" s="183">
        <v>52.3</v>
      </c>
      <c r="J210" s="184">
        <f t="shared" si="50"/>
        <v>2824.2</v>
      </c>
      <c r="K210" s="185"/>
      <c r="L210" s="35"/>
      <c r="M210" s="186" t="s">
        <v>1</v>
      </c>
      <c r="N210" s="187" t="s">
        <v>38</v>
      </c>
      <c r="O210" s="67"/>
      <c r="P210" s="188">
        <f t="shared" si="51"/>
        <v>0</v>
      </c>
      <c r="Q210" s="188">
        <v>1.0000000000000001E-5</v>
      </c>
      <c r="R210" s="188">
        <f t="shared" si="52"/>
        <v>5.4000000000000001E-4</v>
      </c>
      <c r="S210" s="188">
        <v>0</v>
      </c>
      <c r="T210" s="189">
        <f t="shared" si="5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90" t="s">
        <v>195</v>
      </c>
      <c r="AT210" s="190" t="s">
        <v>126</v>
      </c>
      <c r="AU210" s="190" t="s">
        <v>80</v>
      </c>
      <c r="AY210" s="13" t="s">
        <v>123</v>
      </c>
      <c r="BE210" s="191">
        <f t="shared" si="54"/>
        <v>2824.2</v>
      </c>
      <c r="BF210" s="191">
        <f t="shared" si="55"/>
        <v>0</v>
      </c>
      <c r="BG210" s="191">
        <f t="shared" si="56"/>
        <v>0</v>
      </c>
      <c r="BH210" s="191">
        <f t="shared" si="57"/>
        <v>0</v>
      </c>
      <c r="BI210" s="191">
        <f t="shared" si="58"/>
        <v>0</v>
      </c>
      <c r="BJ210" s="13" t="s">
        <v>78</v>
      </c>
      <c r="BK210" s="191">
        <f t="shared" si="59"/>
        <v>2824.2</v>
      </c>
      <c r="BL210" s="13" t="s">
        <v>195</v>
      </c>
      <c r="BM210" s="190" t="s">
        <v>406</v>
      </c>
    </row>
    <row r="211" spans="1:65" s="1" customFormat="1" ht="44.25" customHeight="1">
      <c r="A211" s="30"/>
      <c r="B211" s="31"/>
      <c r="C211" s="178" t="s">
        <v>407</v>
      </c>
      <c r="D211" s="178" t="s">
        <v>126</v>
      </c>
      <c r="E211" s="179" t="s">
        <v>408</v>
      </c>
      <c r="F211" s="180" t="s">
        <v>409</v>
      </c>
      <c r="G211" s="181" t="s">
        <v>156</v>
      </c>
      <c r="H211" s="182">
        <v>8.6999999999999994E-2</v>
      </c>
      <c r="I211" s="183">
        <v>775</v>
      </c>
      <c r="J211" s="184">
        <f t="shared" si="50"/>
        <v>67.430000000000007</v>
      </c>
      <c r="K211" s="185"/>
      <c r="L211" s="35"/>
      <c r="M211" s="186" t="s">
        <v>1</v>
      </c>
      <c r="N211" s="187" t="s">
        <v>38</v>
      </c>
      <c r="O211" s="67"/>
      <c r="P211" s="188">
        <f t="shared" si="51"/>
        <v>0</v>
      </c>
      <c r="Q211" s="188">
        <v>0</v>
      </c>
      <c r="R211" s="188">
        <f t="shared" si="52"/>
        <v>0</v>
      </c>
      <c r="S211" s="188">
        <v>0</v>
      </c>
      <c r="T211" s="189">
        <f t="shared" si="5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90" t="s">
        <v>195</v>
      </c>
      <c r="AT211" s="190" t="s">
        <v>126</v>
      </c>
      <c r="AU211" s="190" t="s">
        <v>80</v>
      </c>
      <c r="AY211" s="13" t="s">
        <v>123</v>
      </c>
      <c r="BE211" s="191">
        <f t="shared" si="54"/>
        <v>67.430000000000007</v>
      </c>
      <c r="BF211" s="191">
        <f t="shared" si="55"/>
        <v>0</v>
      </c>
      <c r="BG211" s="191">
        <f t="shared" si="56"/>
        <v>0</v>
      </c>
      <c r="BH211" s="191">
        <f t="shared" si="57"/>
        <v>0</v>
      </c>
      <c r="BI211" s="191">
        <f t="shared" si="58"/>
        <v>0</v>
      </c>
      <c r="BJ211" s="13" t="s">
        <v>78</v>
      </c>
      <c r="BK211" s="191">
        <f t="shared" si="59"/>
        <v>67.430000000000007</v>
      </c>
      <c r="BL211" s="13" t="s">
        <v>195</v>
      </c>
      <c r="BM211" s="190" t="s">
        <v>410</v>
      </c>
    </row>
    <row r="212" spans="1:65" s="11" customFormat="1" ht="22.9" customHeight="1">
      <c r="B212" s="162"/>
      <c r="C212" s="163"/>
      <c r="D212" s="164" t="s">
        <v>72</v>
      </c>
      <c r="E212" s="176" t="s">
        <v>411</v>
      </c>
      <c r="F212" s="176" t="s">
        <v>412</v>
      </c>
      <c r="G212" s="163"/>
      <c r="H212" s="163"/>
      <c r="I212" s="166"/>
      <c r="J212" s="177">
        <f>BK212</f>
        <v>153418.38999999998</v>
      </c>
      <c r="K212" s="163"/>
      <c r="L212" s="168"/>
      <c r="M212" s="169"/>
      <c r="N212" s="170"/>
      <c r="O212" s="170"/>
      <c r="P212" s="171">
        <f>SUM(P213:P230)</f>
        <v>0</v>
      </c>
      <c r="Q212" s="170"/>
      <c r="R212" s="171">
        <f>SUM(R213:R230)</f>
        <v>0.41807999999999995</v>
      </c>
      <c r="S212" s="170"/>
      <c r="T212" s="172">
        <f>SUM(T213:T230)</f>
        <v>0.87341000000000002</v>
      </c>
      <c r="AR212" s="173" t="s">
        <v>80</v>
      </c>
      <c r="AT212" s="174" t="s">
        <v>72</v>
      </c>
      <c r="AU212" s="174" t="s">
        <v>78</v>
      </c>
      <c r="AY212" s="173" t="s">
        <v>123</v>
      </c>
      <c r="BK212" s="175">
        <f>SUM(BK213:BK230)</f>
        <v>153418.38999999998</v>
      </c>
    </row>
    <row r="213" spans="1:65" s="1" customFormat="1" ht="24.2" customHeight="1">
      <c r="A213" s="30"/>
      <c r="B213" s="31"/>
      <c r="C213" s="178" t="s">
        <v>413</v>
      </c>
      <c r="D213" s="178" t="s">
        <v>126</v>
      </c>
      <c r="E213" s="179" t="s">
        <v>414</v>
      </c>
      <c r="F213" s="180" t="s">
        <v>415</v>
      </c>
      <c r="G213" s="181" t="s">
        <v>416</v>
      </c>
      <c r="H213" s="182">
        <v>9</v>
      </c>
      <c r="I213" s="183">
        <v>250</v>
      </c>
      <c r="J213" s="184">
        <f t="shared" ref="J213:J230" si="60">ROUND(I213*H213,2)</f>
        <v>2250</v>
      </c>
      <c r="K213" s="185"/>
      <c r="L213" s="35"/>
      <c r="M213" s="186" t="s">
        <v>1</v>
      </c>
      <c r="N213" s="187" t="s">
        <v>38</v>
      </c>
      <c r="O213" s="67"/>
      <c r="P213" s="188">
        <f t="shared" ref="P213:P230" si="61">O213*H213</f>
        <v>0</v>
      </c>
      <c r="Q213" s="188">
        <v>0</v>
      </c>
      <c r="R213" s="188">
        <f t="shared" ref="R213:R230" si="62">Q213*H213</f>
        <v>0</v>
      </c>
      <c r="S213" s="188">
        <v>1.933E-2</v>
      </c>
      <c r="T213" s="189">
        <f t="shared" ref="T213:T230" si="63">S213*H213</f>
        <v>0.17397000000000001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90" t="s">
        <v>195</v>
      </c>
      <c r="AT213" s="190" t="s">
        <v>126</v>
      </c>
      <c r="AU213" s="190" t="s">
        <v>80</v>
      </c>
      <c r="AY213" s="13" t="s">
        <v>123</v>
      </c>
      <c r="BE213" s="191">
        <f t="shared" ref="BE213:BE230" si="64">IF(N213="základní",J213,0)</f>
        <v>2250</v>
      </c>
      <c r="BF213" s="191">
        <f t="shared" ref="BF213:BF230" si="65">IF(N213="snížená",J213,0)</f>
        <v>0</v>
      </c>
      <c r="BG213" s="191">
        <f t="shared" ref="BG213:BG230" si="66">IF(N213="zákl. přenesená",J213,0)</f>
        <v>0</v>
      </c>
      <c r="BH213" s="191">
        <f t="shared" ref="BH213:BH230" si="67">IF(N213="sníž. přenesená",J213,0)</f>
        <v>0</v>
      </c>
      <c r="BI213" s="191">
        <f t="shared" ref="BI213:BI230" si="68">IF(N213="nulová",J213,0)</f>
        <v>0</v>
      </c>
      <c r="BJ213" s="13" t="s">
        <v>78</v>
      </c>
      <c r="BK213" s="191">
        <f t="shared" ref="BK213:BK230" si="69">ROUND(I213*H213,2)</f>
        <v>2250</v>
      </c>
      <c r="BL213" s="13" t="s">
        <v>195</v>
      </c>
      <c r="BM213" s="190" t="s">
        <v>417</v>
      </c>
    </row>
    <row r="214" spans="1:65" s="1" customFormat="1" ht="24.2" customHeight="1">
      <c r="A214" s="30"/>
      <c r="B214" s="31"/>
      <c r="C214" s="178" t="s">
        <v>418</v>
      </c>
      <c r="D214" s="178" t="s">
        <v>126</v>
      </c>
      <c r="E214" s="179" t="s">
        <v>419</v>
      </c>
      <c r="F214" s="180" t="s">
        <v>420</v>
      </c>
      <c r="G214" s="181" t="s">
        <v>416</v>
      </c>
      <c r="H214" s="182">
        <v>2</v>
      </c>
      <c r="I214" s="183">
        <v>6370</v>
      </c>
      <c r="J214" s="184">
        <f t="shared" si="60"/>
        <v>12740</v>
      </c>
      <c r="K214" s="185"/>
      <c r="L214" s="35"/>
      <c r="M214" s="186" t="s">
        <v>1</v>
      </c>
      <c r="N214" s="187" t="s">
        <v>38</v>
      </c>
      <c r="O214" s="67"/>
      <c r="P214" s="188">
        <f t="shared" si="61"/>
        <v>0</v>
      </c>
      <c r="Q214" s="188">
        <v>2.894E-2</v>
      </c>
      <c r="R214" s="188">
        <f t="shared" si="62"/>
        <v>5.7880000000000001E-2</v>
      </c>
      <c r="S214" s="188">
        <v>0</v>
      </c>
      <c r="T214" s="189">
        <f t="shared" si="6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90" t="s">
        <v>195</v>
      </c>
      <c r="AT214" s="190" t="s">
        <v>126</v>
      </c>
      <c r="AU214" s="190" t="s">
        <v>80</v>
      </c>
      <c r="AY214" s="13" t="s">
        <v>123</v>
      </c>
      <c r="BE214" s="191">
        <f t="shared" si="64"/>
        <v>12740</v>
      </c>
      <c r="BF214" s="191">
        <f t="shared" si="65"/>
        <v>0</v>
      </c>
      <c r="BG214" s="191">
        <f t="shared" si="66"/>
        <v>0</v>
      </c>
      <c r="BH214" s="191">
        <f t="shared" si="67"/>
        <v>0</v>
      </c>
      <c r="BI214" s="191">
        <f t="shared" si="68"/>
        <v>0</v>
      </c>
      <c r="BJ214" s="13" t="s">
        <v>78</v>
      </c>
      <c r="BK214" s="191">
        <f t="shared" si="69"/>
        <v>12740</v>
      </c>
      <c r="BL214" s="13" t="s">
        <v>195</v>
      </c>
      <c r="BM214" s="190" t="s">
        <v>421</v>
      </c>
    </row>
    <row r="215" spans="1:65" s="1" customFormat="1" ht="24.2" customHeight="1">
      <c r="A215" s="30"/>
      <c r="B215" s="31"/>
      <c r="C215" s="178" t="s">
        <v>422</v>
      </c>
      <c r="D215" s="178" t="s">
        <v>126</v>
      </c>
      <c r="E215" s="179" t="s">
        <v>423</v>
      </c>
      <c r="F215" s="180" t="s">
        <v>424</v>
      </c>
      <c r="G215" s="181" t="s">
        <v>416</v>
      </c>
      <c r="H215" s="182">
        <v>6</v>
      </c>
      <c r="I215" s="183">
        <v>6000</v>
      </c>
      <c r="J215" s="184">
        <f t="shared" si="60"/>
        <v>36000</v>
      </c>
      <c r="K215" s="185"/>
      <c r="L215" s="35"/>
      <c r="M215" s="186" t="s">
        <v>1</v>
      </c>
      <c r="N215" s="187" t="s">
        <v>38</v>
      </c>
      <c r="O215" s="67"/>
      <c r="P215" s="188">
        <f t="shared" si="61"/>
        <v>0</v>
      </c>
      <c r="Q215" s="188">
        <v>3.1919999999999997E-2</v>
      </c>
      <c r="R215" s="188">
        <f t="shared" si="62"/>
        <v>0.19151999999999997</v>
      </c>
      <c r="S215" s="188">
        <v>0</v>
      </c>
      <c r="T215" s="189">
        <f t="shared" si="6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90" t="s">
        <v>195</v>
      </c>
      <c r="AT215" s="190" t="s">
        <v>126</v>
      </c>
      <c r="AU215" s="190" t="s">
        <v>80</v>
      </c>
      <c r="AY215" s="13" t="s">
        <v>123</v>
      </c>
      <c r="BE215" s="191">
        <f t="shared" si="64"/>
        <v>36000</v>
      </c>
      <c r="BF215" s="191">
        <f t="shared" si="65"/>
        <v>0</v>
      </c>
      <c r="BG215" s="191">
        <f t="shared" si="66"/>
        <v>0</v>
      </c>
      <c r="BH215" s="191">
        <f t="shared" si="67"/>
        <v>0</v>
      </c>
      <c r="BI215" s="191">
        <f t="shared" si="68"/>
        <v>0</v>
      </c>
      <c r="BJ215" s="13" t="s">
        <v>78</v>
      </c>
      <c r="BK215" s="191">
        <f t="shared" si="69"/>
        <v>36000</v>
      </c>
      <c r="BL215" s="13" t="s">
        <v>195</v>
      </c>
      <c r="BM215" s="190" t="s">
        <v>425</v>
      </c>
    </row>
    <row r="216" spans="1:65" s="1" customFormat="1" ht="24.2" customHeight="1">
      <c r="A216" s="30"/>
      <c r="B216" s="31"/>
      <c r="C216" s="178" t="s">
        <v>426</v>
      </c>
      <c r="D216" s="178" t="s">
        <v>126</v>
      </c>
      <c r="E216" s="179" t="s">
        <v>427</v>
      </c>
      <c r="F216" s="180" t="s">
        <v>428</v>
      </c>
      <c r="G216" s="181" t="s">
        <v>416</v>
      </c>
      <c r="H216" s="182">
        <v>4</v>
      </c>
      <c r="I216" s="183">
        <v>6970</v>
      </c>
      <c r="J216" s="184">
        <f t="shared" si="60"/>
        <v>27880</v>
      </c>
      <c r="K216" s="185"/>
      <c r="L216" s="35"/>
      <c r="M216" s="186" t="s">
        <v>1</v>
      </c>
      <c r="N216" s="187" t="s">
        <v>38</v>
      </c>
      <c r="O216" s="67"/>
      <c r="P216" s="188">
        <f t="shared" si="61"/>
        <v>0</v>
      </c>
      <c r="Q216" s="188">
        <v>2.1099999999999999E-3</v>
      </c>
      <c r="R216" s="188">
        <f t="shared" si="62"/>
        <v>8.4399999999999996E-3</v>
      </c>
      <c r="S216" s="188">
        <v>0</v>
      </c>
      <c r="T216" s="189">
        <f t="shared" si="6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90" t="s">
        <v>195</v>
      </c>
      <c r="AT216" s="190" t="s">
        <v>126</v>
      </c>
      <c r="AU216" s="190" t="s">
        <v>80</v>
      </c>
      <c r="AY216" s="13" t="s">
        <v>123</v>
      </c>
      <c r="BE216" s="191">
        <f t="shared" si="64"/>
        <v>27880</v>
      </c>
      <c r="BF216" s="191">
        <f t="shared" si="65"/>
        <v>0</v>
      </c>
      <c r="BG216" s="191">
        <f t="shared" si="66"/>
        <v>0</v>
      </c>
      <c r="BH216" s="191">
        <f t="shared" si="67"/>
        <v>0</v>
      </c>
      <c r="BI216" s="191">
        <f t="shared" si="68"/>
        <v>0</v>
      </c>
      <c r="BJ216" s="13" t="s">
        <v>78</v>
      </c>
      <c r="BK216" s="191">
        <f t="shared" si="69"/>
        <v>27880</v>
      </c>
      <c r="BL216" s="13" t="s">
        <v>195</v>
      </c>
      <c r="BM216" s="190" t="s">
        <v>429</v>
      </c>
    </row>
    <row r="217" spans="1:65" s="1" customFormat="1" ht="24.2" customHeight="1">
      <c r="A217" s="30"/>
      <c r="B217" s="31"/>
      <c r="C217" s="178" t="s">
        <v>430</v>
      </c>
      <c r="D217" s="178" t="s">
        <v>126</v>
      </c>
      <c r="E217" s="179" t="s">
        <v>431</v>
      </c>
      <c r="F217" s="180" t="s">
        <v>432</v>
      </c>
      <c r="G217" s="181" t="s">
        <v>416</v>
      </c>
      <c r="H217" s="182">
        <v>8</v>
      </c>
      <c r="I217" s="183">
        <v>104</v>
      </c>
      <c r="J217" s="184">
        <f t="shared" si="60"/>
        <v>832</v>
      </c>
      <c r="K217" s="185"/>
      <c r="L217" s="35"/>
      <c r="M217" s="186" t="s">
        <v>1</v>
      </c>
      <c r="N217" s="187" t="s">
        <v>38</v>
      </c>
      <c r="O217" s="67"/>
      <c r="P217" s="188">
        <f t="shared" si="61"/>
        <v>0</v>
      </c>
      <c r="Q217" s="188">
        <v>0</v>
      </c>
      <c r="R217" s="188">
        <f t="shared" si="62"/>
        <v>0</v>
      </c>
      <c r="S217" s="188">
        <v>1.107E-2</v>
      </c>
      <c r="T217" s="189">
        <f t="shared" si="63"/>
        <v>8.856E-2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90" t="s">
        <v>195</v>
      </c>
      <c r="AT217" s="190" t="s">
        <v>126</v>
      </c>
      <c r="AU217" s="190" t="s">
        <v>80</v>
      </c>
      <c r="AY217" s="13" t="s">
        <v>123</v>
      </c>
      <c r="BE217" s="191">
        <f t="shared" si="64"/>
        <v>832</v>
      </c>
      <c r="BF217" s="191">
        <f t="shared" si="65"/>
        <v>0</v>
      </c>
      <c r="BG217" s="191">
        <f t="shared" si="66"/>
        <v>0</v>
      </c>
      <c r="BH217" s="191">
        <f t="shared" si="67"/>
        <v>0</v>
      </c>
      <c r="BI217" s="191">
        <f t="shared" si="68"/>
        <v>0</v>
      </c>
      <c r="BJ217" s="13" t="s">
        <v>78</v>
      </c>
      <c r="BK217" s="191">
        <f t="shared" si="69"/>
        <v>832</v>
      </c>
      <c r="BL217" s="13" t="s">
        <v>195</v>
      </c>
      <c r="BM217" s="190" t="s">
        <v>433</v>
      </c>
    </row>
    <row r="218" spans="1:65" s="1" customFormat="1" ht="21.75" customHeight="1">
      <c r="A218" s="30"/>
      <c r="B218" s="31"/>
      <c r="C218" s="178" t="s">
        <v>434</v>
      </c>
      <c r="D218" s="178" t="s">
        <v>126</v>
      </c>
      <c r="E218" s="179" t="s">
        <v>435</v>
      </c>
      <c r="F218" s="180" t="s">
        <v>436</v>
      </c>
      <c r="G218" s="181" t="s">
        <v>416</v>
      </c>
      <c r="H218" s="182">
        <v>4</v>
      </c>
      <c r="I218" s="183">
        <v>165</v>
      </c>
      <c r="J218" s="184">
        <f t="shared" si="60"/>
        <v>660</v>
      </c>
      <c r="K218" s="185"/>
      <c r="L218" s="35"/>
      <c r="M218" s="186" t="s">
        <v>1</v>
      </c>
      <c r="N218" s="187" t="s">
        <v>38</v>
      </c>
      <c r="O218" s="67"/>
      <c r="P218" s="188">
        <f t="shared" si="61"/>
        <v>0</v>
      </c>
      <c r="Q218" s="188">
        <v>0</v>
      </c>
      <c r="R218" s="188">
        <f t="shared" si="62"/>
        <v>0</v>
      </c>
      <c r="S218" s="188">
        <v>1.9460000000000002E-2</v>
      </c>
      <c r="T218" s="189">
        <f t="shared" si="63"/>
        <v>7.7840000000000006E-2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90" t="s">
        <v>195</v>
      </c>
      <c r="AT218" s="190" t="s">
        <v>126</v>
      </c>
      <c r="AU218" s="190" t="s">
        <v>80</v>
      </c>
      <c r="AY218" s="13" t="s">
        <v>123</v>
      </c>
      <c r="BE218" s="191">
        <f t="shared" si="64"/>
        <v>660</v>
      </c>
      <c r="BF218" s="191">
        <f t="shared" si="65"/>
        <v>0</v>
      </c>
      <c r="BG218" s="191">
        <f t="shared" si="66"/>
        <v>0</v>
      </c>
      <c r="BH218" s="191">
        <f t="shared" si="67"/>
        <v>0</v>
      </c>
      <c r="BI218" s="191">
        <f t="shared" si="68"/>
        <v>0</v>
      </c>
      <c r="BJ218" s="13" t="s">
        <v>78</v>
      </c>
      <c r="BK218" s="191">
        <f t="shared" si="69"/>
        <v>660</v>
      </c>
      <c r="BL218" s="13" t="s">
        <v>195</v>
      </c>
      <c r="BM218" s="190" t="s">
        <v>437</v>
      </c>
    </row>
    <row r="219" spans="1:65" s="1" customFormat="1" ht="37.9" customHeight="1">
      <c r="A219" s="30"/>
      <c r="B219" s="31"/>
      <c r="C219" s="178" t="s">
        <v>438</v>
      </c>
      <c r="D219" s="178" t="s">
        <v>126</v>
      </c>
      <c r="E219" s="179" t="s">
        <v>439</v>
      </c>
      <c r="F219" s="180" t="s">
        <v>440</v>
      </c>
      <c r="G219" s="181" t="s">
        <v>416</v>
      </c>
      <c r="H219" s="182">
        <v>4</v>
      </c>
      <c r="I219" s="183">
        <v>5360</v>
      </c>
      <c r="J219" s="184">
        <f t="shared" si="60"/>
        <v>21440</v>
      </c>
      <c r="K219" s="185"/>
      <c r="L219" s="35"/>
      <c r="M219" s="186" t="s">
        <v>1</v>
      </c>
      <c r="N219" s="187" t="s">
        <v>38</v>
      </c>
      <c r="O219" s="67"/>
      <c r="P219" s="188">
        <f t="shared" si="61"/>
        <v>0</v>
      </c>
      <c r="Q219" s="188">
        <v>1.7729999999999999E-2</v>
      </c>
      <c r="R219" s="188">
        <f t="shared" si="62"/>
        <v>7.0919999999999997E-2</v>
      </c>
      <c r="S219" s="188">
        <v>0</v>
      </c>
      <c r="T219" s="189">
        <f t="shared" si="6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90" t="s">
        <v>195</v>
      </c>
      <c r="AT219" s="190" t="s">
        <v>126</v>
      </c>
      <c r="AU219" s="190" t="s">
        <v>80</v>
      </c>
      <c r="AY219" s="13" t="s">
        <v>123</v>
      </c>
      <c r="BE219" s="191">
        <f t="shared" si="64"/>
        <v>21440</v>
      </c>
      <c r="BF219" s="191">
        <f t="shared" si="65"/>
        <v>0</v>
      </c>
      <c r="BG219" s="191">
        <f t="shared" si="66"/>
        <v>0</v>
      </c>
      <c r="BH219" s="191">
        <f t="shared" si="67"/>
        <v>0</v>
      </c>
      <c r="BI219" s="191">
        <f t="shared" si="68"/>
        <v>0</v>
      </c>
      <c r="BJ219" s="13" t="s">
        <v>78</v>
      </c>
      <c r="BK219" s="191">
        <f t="shared" si="69"/>
        <v>21440</v>
      </c>
      <c r="BL219" s="13" t="s">
        <v>195</v>
      </c>
      <c r="BM219" s="190" t="s">
        <v>441</v>
      </c>
    </row>
    <row r="220" spans="1:65" s="1" customFormat="1" ht="16.5" customHeight="1">
      <c r="A220" s="30"/>
      <c r="B220" s="31"/>
      <c r="C220" s="178" t="s">
        <v>442</v>
      </c>
      <c r="D220" s="178" t="s">
        <v>126</v>
      </c>
      <c r="E220" s="179" t="s">
        <v>443</v>
      </c>
      <c r="F220" s="180" t="s">
        <v>444</v>
      </c>
      <c r="G220" s="181" t="s">
        <v>416</v>
      </c>
      <c r="H220" s="182">
        <v>2</v>
      </c>
      <c r="I220" s="183">
        <v>260</v>
      </c>
      <c r="J220" s="184">
        <f t="shared" si="60"/>
        <v>520</v>
      </c>
      <c r="K220" s="185"/>
      <c r="L220" s="35"/>
      <c r="M220" s="186" t="s">
        <v>1</v>
      </c>
      <c r="N220" s="187" t="s">
        <v>38</v>
      </c>
      <c r="O220" s="67"/>
      <c r="P220" s="188">
        <f t="shared" si="61"/>
        <v>0</v>
      </c>
      <c r="Q220" s="188">
        <v>0</v>
      </c>
      <c r="R220" s="188">
        <f t="shared" si="62"/>
        <v>0</v>
      </c>
      <c r="S220" s="188">
        <v>1.7600000000000001E-2</v>
      </c>
      <c r="T220" s="189">
        <f t="shared" si="63"/>
        <v>3.5200000000000002E-2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90" t="s">
        <v>195</v>
      </c>
      <c r="AT220" s="190" t="s">
        <v>126</v>
      </c>
      <c r="AU220" s="190" t="s">
        <v>80</v>
      </c>
      <c r="AY220" s="13" t="s">
        <v>123</v>
      </c>
      <c r="BE220" s="191">
        <f t="shared" si="64"/>
        <v>520</v>
      </c>
      <c r="BF220" s="191">
        <f t="shared" si="65"/>
        <v>0</v>
      </c>
      <c r="BG220" s="191">
        <f t="shared" si="66"/>
        <v>0</v>
      </c>
      <c r="BH220" s="191">
        <f t="shared" si="67"/>
        <v>0</v>
      </c>
      <c r="BI220" s="191">
        <f t="shared" si="68"/>
        <v>0</v>
      </c>
      <c r="BJ220" s="13" t="s">
        <v>78</v>
      </c>
      <c r="BK220" s="191">
        <f t="shared" si="69"/>
        <v>520</v>
      </c>
      <c r="BL220" s="13" t="s">
        <v>195</v>
      </c>
      <c r="BM220" s="190" t="s">
        <v>445</v>
      </c>
    </row>
    <row r="221" spans="1:65" s="1" customFormat="1" ht="24.2" customHeight="1">
      <c r="A221" s="30"/>
      <c r="B221" s="31"/>
      <c r="C221" s="178" t="s">
        <v>446</v>
      </c>
      <c r="D221" s="178" t="s">
        <v>126</v>
      </c>
      <c r="E221" s="179" t="s">
        <v>447</v>
      </c>
      <c r="F221" s="180" t="s">
        <v>448</v>
      </c>
      <c r="G221" s="181" t="s">
        <v>416</v>
      </c>
      <c r="H221" s="182">
        <v>4</v>
      </c>
      <c r="I221" s="183">
        <v>85</v>
      </c>
      <c r="J221" s="184">
        <f t="shared" si="60"/>
        <v>340</v>
      </c>
      <c r="K221" s="185"/>
      <c r="L221" s="35"/>
      <c r="M221" s="186" t="s">
        <v>1</v>
      </c>
      <c r="N221" s="187" t="s">
        <v>38</v>
      </c>
      <c r="O221" s="67"/>
      <c r="P221" s="188">
        <f t="shared" si="61"/>
        <v>0</v>
      </c>
      <c r="Q221" s="188">
        <v>3.2000000000000003E-4</v>
      </c>
      <c r="R221" s="188">
        <f t="shared" si="62"/>
        <v>1.2800000000000001E-3</v>
      </c>
      <c r="S221" s="188">
        <v>0</v>
      </c>
      <c r="T221" s="189">
        <f t="shared" si="6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90" t="s">
        <v>195</v>
      </c>
      <c r="AT221" s="190" t="s">
        <v>126</v>
      </c>
      <c r="AU221" s="190" t="s">
        <v>80</v>
      </c>
      <c r="AY221" s="13" t="s">
        <v>123</v>
      </c>
      <c r="BE221" s="191">
        <f t="shared" si="64"/>
        <v>340</v>
      </c>
      <c r="BF221" s="191">
        <f t="shared" si="65"/>
        <v>0</v>
      </c>
      <c r="BG221" s="191">
        <f t="shared" si="66"/>
        <v>0</v>
      </c>
      <c r="BH221" s="191">
        <f t="shared" si="67"/>
        <v>0</v>
      </c>
      <c r="BI221" s="191">
        <f t="shared" si="68"/>
        <v>0</v>
      </c>
      <c r="BJ221" s="13" t="s">
        <v>78</v>
      </c>
      <c r="BK221" s="191">
        <f t="shared" si="69"/>
        <v>340</v>
      </c>
      <c r="BL221" s="13" t="s">
        <v>195</v>
      </c>
      <c r="BM221" s="190" t="s">
        <v>449</v>
      </c>
    </row>
    <row r="222" spans="1:65" s="1" customFormat="1" ht="24.2" customHeight="1">
      <c r="A222" s="30"/>
      <c r="B222" s="31"/>
      <c r="C222" s="178" t="s">
        <v>450</v>
      </c>
      <c r="D222" s="178" t="s">
        <v>126</v>
      </c>
      <c r="E222" s="179" t="s">
        <v>451</v>
      </c>
      <c r="F222" s="180" t="s">
        <v>452</v>
      </c>
      <c r="G222" s="181" t="s">
        <v>416</v>
      </c>
      <c r="H222" s="182">
        <v>4</v>
      </c>
      <c r="I222" s="183">
        <v>450</v>
      </c>
      <c r="J222" s="184">
        <f t="shared" si="60"/>
        <v>1800</v>
      </c>
      <c r="K222" s="185"/>
      <c r="L222" s="35"/>
      <c r="M222" s="186" t="s">
        <v>1</v>
      </c>
      <c r="N222" s="187" t="s">
        <v>38</v>
      </c>
      <c r="O222" s="67"/>
      <c r="P222" s="188">
        <f t="shared" si="61"/>
        <v>0</v>
      </c>
      <c r="Q222" s="188">
        <v>5.1999999999999995E-4</v>
      </c>
      <c r="R222" s="188">
        <f t="shared" si="62"/>
        <v>2.0799999999999998E-3</v>
      </c>
      <c r="S222" s="188">
        <v>0</v>
      </c>
      <c r="T222" s="189">
        <f t="shared" si="6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90" t="s">
        <v>195</v>
      </c>
      <c r="AT222" s="190" t="s">
        <v>126</v>
      </c>
      <c r="AU222" s="190" t="s">
        <v>80</v>
      </c>
      <c r="AY222" s="13" t="s">
        <v>123</v>
      </c>
      <c r="BE222" s="191">
        <f t="shared" si="64"/>
        <v>1800</v>
      </c>
      <c r="BF222" s="191">
        <f t="shared" si="65"/>
        <v>0</v>
      </c>
      <c r="BG222" s="191">
        <f t="shared" si="66"/>
        <v>0</v>
      </c>
      <c r="BH222" s="191">
        <f t="shared" si="67"/>
        <v>0</v>
      </c>
      <c r="BI222" s="191">
        <f t="shared" si="68"/>
        <v>0</v>
      </c>
      <c r="BJ222" s="13" t="s">
        <v>78</v>
      </c>
      <c r="BK222" s="191">
        <f t="shared" si="69"/>
        <v>1800</v>
      </c>
      <c r="BL222" s="13" t="s">
        <v>195</v>
      </c>
      <c r="BM222" s="190" t="s">
        <v>453</v>
      </c>
    </row>
    <row r="223" spans="1:65" s="1" customFormat="1" ht="24.2" customHeight="1">
      <c r="A223" s="30"/>
      <c r="B223" s="31"/>
      <c r="C223" s="178" t="s">
        <v>454</v>
      </c>
      <c r="D223" s="178" t="s">
        <v>126</v>
      </c>
      <c r="E223" s="179" t="s">
        <v>455</v>
      </c>
      <c r="F223" s="180" t="s">
        <v>456</v>
      </c>
      <c r="G223" s="181" t="s">
        <v>416</v>
      </c>
      <c r="H223" s="182">
        <v>8</v>
      </c>
      <c r="I223" s="183">
        <v>650</v>
      </c>
      <c r="J223" s="184">
        <f t="shared" si="60"/>
        <v>5200</v>
      </c>
      <c r="K223" s="185"/>
      <c r="L223" s="35"/>
      <c r="M223" s="186" t="s">
        <v>1</v>
      </c>
      <c r="N223" s="187" t="s">
        <v>38</v>
      </c>
      <c r="O223" s="67"/>
      <c r="P223" s="188">
        <f t="shared" si="61"/>
        <v>0</v>
      </c>
      <c r="Q223" s="188">
        <v>5.1999999999999995E-4</v>
      </c>
      <c r="R223" s="188">
        <f t="shared" si="62"/>
        <v>4.1599999999999996E-3</v>
      </c>
      <c r="S223" s="188">
        <v>0</v>
      </c>
      <c r="T223" s="189">
        <f t="shared" si="6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90" t="s">
        <v>195</v>
      </c>
      <c r="AT223" s="190" t="s">
        <v>126</v>
      </c>
      <c r="AU223" s="190" t="s">
        <v>80</v>
      </c>
      <c r="AY223" s="13" t="s">
        <v>123</v>
      </c>
      <c r="BE223" s="191">
        <f t="shared" si="64"/>
        <v>5200</v>
      </c>
      <c r="BF223" s="191">
        <f t="shared" si="65"/>
        <v>0</v>
      </c>
      <c r="BG223" s="191">
        <f t="shared" si="66"/>
        <v>0</v>
      </c>
      <c r="BH223" s="191">
        <f t="shared" si="67"/>
        <v>0</v>
      </c>
      <c r="BI223" s="191">
        <f t="shared" si="68"/>
        <v>0</v>
      </c>
      <c r="BJ223" s="13" t="s">
        <v>78</v>
      </c>
      <c r="BK223" s="191">
        <f t="shared" si="69"/>
        <v>5200</v>
      </c>
      <c r="BL223" s="13" t="s">
        <v>195</v>
      </c>
      <c r="BM223" s="190" t="s">
        <v>457</v>
      </c>
    </row>
    <row r="224" spans="1:65" s="1" customFormat="1" ht="33" customHeight="1">
      <c r="A224" s="30"/>
      <c r="B224" s="31"/>
      <c r="C224" s="178" t="s">
        <v>458</v>
      </c>
      <c r="D224" s="178" t="s">
        <v>126</v>
      </c>
      <c r="E224" s="179" t="s">
        <v>459</v>
      </c>
      <c r="F224" s="180" t="s">
        <v>460</v>
      </c>
      <c r="G224" s="181" t="s">
        <v>416</v>
      </c>
      <c r="H224" s="182">
        <v>1</v>
      </c>
      <c r="I224" s="183">
        <v>265.55</v>
      </c>
      <c r="J224" s="184">
        <f t="shared" si="60"/>
        <v>265.55</v>
      </c>
      <c r="K224" s="185"/>
      <c r="L224" s="35"/>
      <c r="M224" s="186" t="s">
        <v>1</v>
      </c>
      <c r="N224" s="187" t="s">
        <v>38</v>
      </c>
      <c r="O224" s="67"/>
      <c r="P224" s="188">
        <f t="shared" si="61"/>
        <v>0</v>
      </c>
      <c r="Q224" s="188">
        <v>0</v>
      </c>
      <c r="R224" s="188">
        <f t="shared" si="62"/>
        <v>0</v>
      </c>
      <c r="S224" s="188">
        <v>1.8800000000000001E-2</v>
      </c>
      <c r="T224" s="189">
        <f t="shared" si="63"/>
        <v>1.8800000000000001E-2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90" t="s">
        <v>195</v>
      </c>
      <c r="AT224" s="190" t="s">
        <v>126</v>
      </c>
      <c r="AU224" s="190" t="s">
        <v>80</v>
      </c>
      <c r="AY224" s="13" t="s">
        <v>123</v>
      </c>
      <c r="BE224" s="191">
        <f t="shared" si="64"/>
        <v>265.55</v>
      </c>
      <c r="BF224" s="191">
        <f t="shared" si="65"/>
        <v>0</v>
      </c>
      <c r="BG224" s="191">
        <f t="shared" si="66"/>
        <v>0</v>
      </c>
      <c r="BH224" s="191">
        <f t="shared" si="67"/>
        <v>0</v>
      </c>
      <c r="BI224" s="191">
        <f t="shared" si="68"/>
        <v>0</v>
      </c>
      <c r="BJ224" s="13" t="s">
        <v>78</v>
      </c>
      <c r="BK224" s="191">
        <f t="shared" si="69"/>
        <v>265.55</v>
      </c>
      <c r="BL224" s="13" t="s">
        <v>195</v>
      </c>
      <c r="BM224" s="190" t="s">
        <v>461</v>
      </c>
    </row>
    <row r="225" spans="1:65" s="1" customFormat="1" ht="24.2" customHeight="1">
      <c r="A225" s="30"/>
      <c r="B225" s="31"/>
      <c r="C225" s="178" t="s">
        <v>462</v>
      </c>
      <c r="D225" s="178" t="s">
        <v>126</v>
      </c>
      <c r="E225" s="179" t="s">
        <v>463</v>
      </c>
      <c r="F225" s="180" t="s">
        <v>464</v>
      </c>
      <c r="G225" s="181" t="s">
        <v>416</v>
      </c>
      <c r="H225" s="182">
        <v>3</v>
      </c>
      <c r="I225" s="183">
        <v>383</v>
      </c>
      <c r="J225" s="184">
        <f t="shared" si="60"/>
        <v>1149</v>
      </c>
      <c r="K225" s="185"/>
      <c r="L225" s="35"/>
      <c r="M225" s="186" t="s">
        <v>1</v>
      </c>
      <c r="N225" s="187" t="s">
        <v>38</v>
      </c>
      <c r="O225" s="67"/>
      <c r="P225" s="188">
        <f t="shared" si="61"/>
        <v>0</v>
      </c>
      <c r="Q225" s="188">
        <v>0</v>
      </c>
      <c r="R225" s="188">
        <f t="shared" si="62"/>
        <v>0</v>
      </c>
      <c r="S225" s="188">
        <v>0.155</v>
      </c>
      <c r="T225" s="189">
        <f t="shared" si="63"/>
        <v>0.46499999999999997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90" t="s">
        <v>195</v>
      </c>
      <c r="AT225" s="190" t="s">
        <v>126</v>
      </c>
      <c r="AU225" s="190" t="s">
        <v>80</v>
      </c>
      <c r="AY225" s="13" t="s">
        <v>123</v>
      </c>
      <c r="BE225" s="191">
        <f t="shared" si="64"/>
        <v>1149</v>
      </c>
      <c r="BF225" s="191">
        <f t="shared" si="65"/>
        <v>0</v>
      </c>
      <c r="BG225" s="191">
        <f t="shared" si="66"/>
        <v>0</v>
      </c>
      <c r="BH225" s="191">
        <f t="shared" si="67"/>
        <v>0</v>
      </c>
      <c r="BI225" s="191">
        <f t="shared" si="68"/>
        <v>0</v>
      </c>
      <c r="BJ225" s="13" t="s">
        <v>78</v>
      </c>
      <c r="BK225" s="191">
        <f t="shared" si="69"/>
        <v>1149</v>
      </c>
      <c r="BL225" s="13" t="s">
        <v>195</v>
      </c>
      <c r="BM225" s="190" t="s">
        <v>465</v>
      </c>
    </row>
    <row r="226" spans="1:65" s="1" customFormat="1" ht="44.25" customHeight="1">
      <c r="A226" s="30"/>
      <c r="B226" s="31"/>
      <c r="C226" s="178" t="s">
        <v>466</v>
      </c>
      <c r="D226" s="178" t="s">
        <v>126</v>
      </c>
      <c r="E226" s="179" t="s">
        <v>467</v>
      </c>
      <c r="F226" s="180" t="s">
        <v>468</v>
      </c>
      <c r="G226" s="181" t="s">
        <v>416</v>
      </c>
      <c r="H226" s="182">
        <v>2</v>
      </c>
      <c r="I226" s="183">
        <v>15800</v>
      </c>
      <c r="J226" s="184">
        <f t="shared" si="60"/>
        <v>31600</v>
      </c>
      <c r="K226" s="185"/>
      <c r="L226" s="35"/>
      <c r="M226" s="186" t="s">
        <v>1</v>
      </c>
      <c r="N226" s="187" t="s">
        <v>38</v>
      </c>
      <c r="O226" s="67"/>
      <c r="P226" s="188">
        <f t="shared" si="61"/>
        <v>0</v>
      </c>
      <c r="Q226" s="188">
        <v>3.6339999999999997E-2</v>
      </c>
      <c r="R226" s="188">
        <f t="shared" si="62"/>
        <v>7.2679999999999995E-2</v>
      </c>
      <c r="S226" s="188">
        <v>0</v>
      </c>
      <c r="T226" s="189">
        <f t="shared" si="6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90" t="s">
        <v>195</v>
      </c>
      <c r="AT226" s="190" t="s">
        <v>126</v>
      </c>
      <c r="AU226" s="190" t="s">
        <v>80</v>
      </c>
      <c r="AY226" s="13" t="s">
        <v>123</v>
      </c>
      <c r="BE226" s="191">
        <f t="shared" si="64"/>
        <v>31600</v>
      </c>
      <c r="BF226" s="191">
        <f t="shared" si="65"/>
        <v>0</v>
      </c>
      <c r="BG226" s="191">
        <f t="shared" si="66"/>
        <v>0</v>
      </c>
      <c r="BH226" s="191">
        <f t="shared" si="67"/>
        <v>0</v>
      </c>
      <c r="BI226" s="191">
        <f t="shared" si="68"/>
        <v>0</v>
      </c>
      <c r="BJ226" s="13" t="s">
        <v>78</v>
      </c>
      <c r="BK226" s="191">
        <f t="shared" si="69"/>
        <v>31600</v>
      </c>
      <c r="BL226" s="13" t="s">
        <v>195</v>
      </c>
      <c r="BM226" s="190" t="s">
        <v>469</v>
      </c>
    </row>
    <row r="227" spans="1:65" s="1" customFormat="1" ht="24.2" customHeight="1">
      <c r="A227" s="30"/>
      <c r="B227" s="31"/>
      <c r="C227" s="178" t="s">
        <v>470</v>
      </c>
      <c r="D227" s="178" t="s">
        <v>126</v>
      </c>
      <c r="E227" s="179" t="s">
        <v>471</v>
      </c>
      <c r="F227" s="180" t="s">
        <v>472</v>
      </c>
      <c r="G227" s="181" t="s">
        <v>416</v>
      </c>
      <c r="H227" s="182">
        <v>8</v>
      </c>
      <c r="I227" s="183">
        <v>284</v>
      </c>
      <c r="J227" s="184">
        <f t="shared" si="60"/>
        <v>2272</v>
      </c>
      <c r="K227" s="185"/>
      <c r="L227" s="35"/>
      <c r="M227" s="186" t="s">
        <v>1</v>
      </c>
      <c r="N227" s="187" t="s">
        <v>38</v>
      </c>
      <c r="O227" s="67"/>
      <c r="P227" s="188">
        <f t="shared" si="61"/>
        <v>0</v>
      </c>
      <c r="Q227" s="188">
        <v>2.4000000000000001E-4</v>
      </c>
      <c r="R227" s="188">
        <f t="shared" si="62"/>
        <v>1.92E-3</v>
      </c>
      <c r="S227" s="188">
        <v>0</v>
      </c>
      <c r="T227" s="189">
        <f t="shared" si="6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90" t="s">
        <v>195</v>
      </c>
      <c r="AT227" s="190" t="s">
        <v>126</v>
      </c>
      <c r="AU227" s="190" t="s">
        <v>80</v>
      </c>
      <c r="AY227" s="13" t="s">
        <v>123</v>
      </c>
      <c r="BE227" s="191">
        <f t="shared" si="64"/>
        <v>2272</v>
      </c>
      <c r="BF227" s="191">
        <f t="shared" si="65"/>
        <v>0</v>
      </c>
      <c r="BG227" s="191">
        <f t="shared" si="66"/>
        <v>0</v>
      </c>
      <c r="BH227" s="191">
        <f t="shared" si="67"/>
        <v>0</v>
      </c>
      <c r="BI227" s="191">
        <f t="shared" si="68"/>
        <v>0</v>
      </c>
      <c r="BJ227" s="13" t="s">
        <v>78</v>
      </c>
      <c r="BK227" s="191">
        <f t="shared" si="69"/>
        <v>2272</v>
      </c>
      <c r="BL227" s="13" t="s">
        <v>195</v>
      </c>
      <c r="BM227" s="190" t="s">
        <v>473</v>
      </c>
    </row>
    <row r="228" spans="1:65" s="1" customFormat="1" ht="16.5" customHeight="1">
      <c r="A228" s="30"/>
      <c r="B228" s="31"/>
      <c r="C228" s="178" t="s">
        <v>474</v>
      </c>
      <c r="D228" s="178" t="s">
        <v>126</v>
      </c>
      <c r="E228" s="179" t="s">
        <v>475</v>
      </c>
      <c r="F228" s="180" t="s">
        <v>476</v>
      </c>
      <c r="G228" s="181" t="s">
        <v>416</v>
      </c>
      <c r="H228" s="182">
        <v>9</v>
      </c>
      <c r="I228" s="183">
        <v>99.2</v>
      </c>
      <c r="J228" s="184">
        <f t="shared" si="60"/>
        <v>892.8</v>
      </c>
      <c r="K228" s="185"/>
      <c r="L228" s="35"/>
      <c r="M228" s="186" t="s">
        <v>1</v>
      </c>
      <c r="N228" s="187" t="s">
        <v>38</v>
      </c>
      <c r="O228" s="67"/>
      <c r="P228" s="188">
        <f t="shared" si="61"/>
        <v>0</v>
      </c>
      <c r="Q228" s="188">
        <v>0</v>
      </c>
      <c r="R228" s="188">
        <f t="shared" si="62"/>
        <v>0</v>
      </c>
      <c r="S228" s="188">
        <v>1.56E-3</v>
      </c>
      <c r="T228" s="189">
        <f t="shared" si="63"/>
        <v>1.404E-2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90" t="s">
        <v>195</v>
      </c>
      <c r="AT228" s="190" t="s">
        <v>126</v>
      </c>
      <c r="AU228" s="190" t="s">
        <v>80</v>
      </c>
      <c r="AY228" s="13" t="s">
        <v>123</v>
      </c>
      <c r="BE228" s="191">
        <f t="shared" si="64"/>
        <v>892.8</v>
      </c>
      <c r="BF228" s="191">
        <f t="shared" si="65"/>
        <v>0</v>
      </c>
      <c r="BG228" s="191">
        <f t="shared" si="66"/>
        <v>0</v>
      </c>
      <c r="BH228" s="191">
        <f t="shared" si="67"/>
        <v>0</v>
      </c>
      <c r="BI228" s="191">
        <f t="shared" si="68"/>
        <v>0</v>
      </c>
      <c r="BJ228" s="13" t="s">
        <v>78</v>
      </c>
      <c r="BK228" s="191">
        <f t="shared" si="69"/>
        <v>892.8</v>
      </c>
      <c r="BL228" s="13" t="s">
        <v>195</v>
      </c>
      <c r="BM228" s="190" t="s">
        <v>477</v>
      </c>
    </row>
    <row r="229" spans="1:65" s="1" customFormat="1" ht="21.75" customHeight="1">
      <c r="A229" s="30"/>
      <c r="B229" s="31"/>
      <c r="C229" s="178" t="s">
        <v>478</v>
      </c>
      <c r="D229" s="178" t="s">
        <v>126</v>
      </c>
      <c r="E229" s="179" t="s">
        <v>479</v>
      </c>
      <c r="F229" s="180" t="s">
        <v>480</v>
      </c>
      <c r="G229" s="181" t="s">
        <v>416</v>
      </c>
      <c r="H229" s="182">
        <v>4</v>
      </c>
      <c r="I229" s="183">
        <v>1800</v>
      </c>
      <c r="J229" s="184">
        <f t="shared" si="60"/>
        <v>7200</v>
      </c>
      <c r="K229" s="185"/>
      <c r="L229" s="35"/>
      <c r="M229" s="186" t="s">
        <v>1</v>
      </c>
      <c r="N229" s="187" t="s">
        <v>38</v>
      </c>
      <c r="O229" s="67"/>
      <c r="P229" s="188">
        <f t="shared" si="61"/>
        <v>0</v>
      </c>
      <c r="Q229" s="188">
        <v>1.8E-3</v>
      </c>
      <c r="R229" s="188">
        <f t="shared" si="62"/>
        <v>7.1999999999999998E-3</v>
      </c>
      <c r="S229" s="188">
        <v>0</v>
      </c>
      <c r="T229" s="189">
        <f t="shared" si="6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90" t="s">
        <v>195</v>
      </c>
      <c r="AT229" s="190" t="s">
        <v>126</v>
      </c>
      <c r="AU229" s="190" t="s">
        <v>80</v>
      </c>
      <c r="AY229" s="13" t="s">
        <v>123</v>
      </c>
      <c r="BE229" s="191">
        <f t="shared" si="64"/>
        <v>7200</v>
      </c>
      <c r="BF229" s="191">
        <f t="shared" si="65"/>
        <v>0</v>
      </c>
      <c r="BG229" s="191">
        <f t="shared" si="66"/>
        <v>0</v>
      </c>
      <c r="BH229" s="191">
        <f t="shared" si="67"/>
        <v>0</v>
      </c>
      <c r="BI229" s="191">
        <f t="shared" si="68"/>
        <v>0</v>
      </c>
      <c r="BJ229" s="13" t="s">
        <v>78</v>
      </c>
      <c r="BK229" s="191">
        <f t="shared" si="69"/>
        <v>7200</v>
      </c>
      <c r="BL229" s="13" t="s">
        <v>195</v>
      </c>
      <c r="BM229" s="190" t="s">
        <v>481</v>
      </c>
    </row>
    <row r="230" spans="1:65" s="1" customFormat="1" ht="44.25" customHeight="1">
      <c r="A230" s="30"/>
      <c r="B230" s="31"/>
      <c r="C230" s="178" t="s">
        <v>482</v>
      </c>
      <c r="D230" s="178" t="s">
        <v>126</v>
      </c>
      <c r="E230" s="179" t="s">
        <v>483</v>
      </c>
      <c r="F230" s="180" t="s">
        <v>484</v>
      </c>
      <c r="G230" s="181" t="s">
        <v>156</v>
      </c>
      <c r="H230" s="182">
        <v>0.41799999999999998</v>
      </c>
      <c r="I230" s="183">
        <v>902</v>
      </c>
      <c r="J230" s="184">
        <f t="shared" si="60"/>
        <v>377.04</v>
      </c>
      <c r="K230" s="185"/>
      <c r="L230" s="35"/>
      <c r="M230" s="186" t="s">
        <v>1</v>
      </c>
      <c r="N230" s="187" t="s">
        <v>38</v>
      </c>
      <c r="O230" s="67"/>
      <c r="P230" s="188">
        <f t="shared" si="61"/>
        <v>0</v>
      </c>
      <c r="Q230" s="188">
        <v>0</v>
      </c>
      <c r="R230" s="188">
        <f t="shared" si="62"/>
        <v>0</v>
      </c>
      <c r="S230" s="188">
        <v>0</v>
      </c>
      <c r="T230" s="189">
        <f t="shared" si="6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90" t="s">
        <v>195</v>
      </c>
      <c r="AT230" s="190" t="s">
        <v>126</v>
      </c>
      <c r="AU230" s="190" t="s">
        <v>80</v>
      </c>
      <c r="AY230" s="13" t="s">
        <v>123</v>
      </c>
      <c r="BE230" s="191">
        <f t="shared" si="64"/>
        <v>377.04</v>
      </c>
      <c r="BF230" s="191">
        <f t="shared" si="65"/>
        <v>0</v>
      </c>
      <c r="BG230" s="191">
        <f t="shared" si="66"/>
        <v>0</v>
      </c>
      <c r="BH230" s="191">
        <f t="shared" si="67"/>
        <v>0</v>
      </c>
      <c r="BI230" s="191">
        <f t="shared" si="68"/>
        <v>0</v>
      </c>
      <c r="BJ230" s="13" t="s">
        <v>78</v>
      </c>
      <c r="BK230" s="191">
        <f t="shared" si="69"/>
        <v>377.04</v>
      </c>
      <c r="BL230" s="13" t="s">
        <v>195</v>
      </c>
      <c r="BM230" s="190" t="s">
        <v>485</v>
      </c>
    </row>
    <row r="231" spans="1:65" s="11" customFormat="1" ht="22.9" customHeight="1">
      <c r="B231" s="162"/>
      <c r="C231" s="163"/>
      <c r="D231" s="164" t="s">
        <v>72</v>
      </c>
      <c r="E231" s="176" t="s">
        <v>486</v>
      </c>
      <c r="F231" s="176" t="s">
        <v>487</v>
      </c>
      <c r="G231" s="163"/>
      <c r="H231" s="163"/>
      <c r="I231" s="166"/>
      <c r="J231" s="177">
        <f>BK231</f>
        <v>15419.34</v>
      </c>
      <c r="K231" s="163"/>
      <c r="L231" s="168"/>
      <c r="M231" s="169"/>
      <c r="N231" s="170"/>
      <c r="O231" s="170"/>
      <c r="P231" s="171">
        <f>SUM(P232:P245)</f>
        <v>0</v>
      </c>
      <c r="Q231" s="170"/>
      <c r="R231" s="171">
        <f>SUM(R232:R245)</f>
        <v>1.2300000000000002E-3</v>
      </c>
      <c r="S231" s="170"/>
      <c r="T231" s="172">
        <f>SUM(T232:T245)</f>
        <v>0</v>
      </c>
      <c r="AR231" s="173" t="s">
        <v>80</v>
      </c>
      <c r="AT231" s="174" t="s">
        <v>72</v>
      </c>
      <c r="AU231" s="174" t="s">
        <v>78</v>
      </c>
      <c r="AY231" s="173" t="s">
        <v>123</v>
      </c>
      <c r="BK231" s="175">
        <f>SUM(BK232:BK245)</f>
        <v>15419.34</v>
      </c>
    </row>
    <row r="232" spans="1:65" s="1" customFormat="1" ht="49.15" customHeight="1">
      <c r="A232" s="30"/>
      <c r="B232" s="31"/>
      <c r="C232" s="178" t="s">
        <v>488</v>
      </c>
      <c r="D232" s="178" t="s">
        <v>126</v>
      </c>
      <c r="E232" s="179" t="s">
        <v>489</v>
      </c>
      <c r="F232" s="180" t="s">
        <v>490</v>
      </c>
      <c r="G232" s="181" t="s">
        <v>166</v>
      </c>
      <c r="H232" s="182">
        <v>5</v>
      </c>
      <c r="I232" s="183">
        <v>91.4</v>
      </c>
      <c r="J232" s="184">
        <f t="shared" ref="J232:J245" si="70">ROUND(I232*H232,2)</f>
        <v>457</v>
      </c>
      <c r="K232" s="185"/>
      <c r="L232" s="35"/>
      <c r="M232" s="186" t="s">
        <v>1</v>
      </c>
      <c r="N232" s="187" t="s">
        <v>38</v>
      </c>
      <c r="O232" s="67"/>
      <c r="P232" s="188">
        <f t="shared" ref="P232:P245" si="71">O232*H232</f>
        <v>0</v>
      </c>
      <c r="Q232" s="188">
        <v>0</v>
      </c>
      <c r="R232" s="188">
        <f t="shared" ref="R232:R245" si="72">Q232*H232</f>
        <v>0</v>
      </c>
      <c r="S232" s="188">
        <v>0</v>
      </c>
      <c r="T232" s="189">
        <f t="shared" ref="T232:T245" si="73"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90" t="s">
        <v>195</v>
      </c>
      <c r="AT232" s="190" t="s">
        <v>126</v>
      </c>
      <c r="AU232" s="190" t="s">
        <v>80</v>
      </c>
      <c r="AY232" s="13" t="s">
        <v>123</v>
      </c>
      <c r="BE232" s="191">
        <f t="shared" ref="BE232:BE245" si="74">IF(N232="základní",J232,0)</f>
        <v>457</v>
      </c>
      <c r="BF232" s="191">
        <f t="shared" ref="BF232:BF245" si="75">IF(N232="snížená",J232,0)</f>
        <v>0</v>
      </c>
      <c r="BG232" s="191">
        <f t="shared" ref="BG232:BG245" si="76">IF(N232="zákl. přenesená",J232,0)</f>
        <v>0</v>
      </c>
      <c r="BH232" s="191">
        <f t="shared" ref="BH232:BH245" si="77">IF(N232="sníž. přenesená",J232,0)</f>
        <v>0</v>
      </c>
      <c r="BI232" s="191">
        <f t="shared" ref="BI232:BI245" si="78">IF(N232="nulová",J232,0)</f>
        <v>0</v>
      </c>
      <c r="BJ232" s="13" t="s">
        <v>78</v>
      </c>
      <c r="BK232" s="191">
        <f t="shared" ref="BK232:BK245" si="79">ROUND(I232*H232,2)</f>
        <v>457</v>
      </c>
      <c r="BL232" s="13" t="s">
        <v>195</v>
      </c>
      <c r="BM232" s="190" t="s">
        <v>491</v>
      </c>
    </row>
    <row r="233" spans="1:65" s="1" customFormat="1" ht="49.15" customHeight="1">
      <c r="A233" s="30"/>
      <c r="B233" s="31"/>
      <c r="C233" s="178" t="s">
        <v>492</v>
      </c>
      <c r="D233" s="178" t="s">
        <v>126</v>
      </c>
      <c r="E233" s="179" t="s">
        <v>493</v>
      </c>
      <c r="F233" s="180" t="s">
        <v>494</v>
      </c>
      <c r="G233" s="181" t="s">
        <v>166</v>
      </c>
      <c r="H233" s="182">
        <v>3</v>
      </c>
      <c r="I233" s="183">
        <v>183</v>
      </c>
      <c r="J233" s="184">
        <f t="shared" si="70"/>
        <v>549</v>
      </c>
      <c r="K233" s="185"/>
      <c r="L233" s="35"/>
      <c r="M233" s="186" t="s">
        <v>1</v>
      </c>
      <c r="N233" s="187" t="s">
        <v>38</v>
      </c>
      <c r="O233" s="67"/>
      <c r="P233" s="188">
        <f t="shared" si="71"/>
        <v>0</v>
      </c>
      <c r="Q233" s="188">
        <v>0</v>
      </c>
      <c r="R233" s="188">
        <f t="shared" si="72"/>
        <v>0</v>
      </c>
      <c r="S233" s="188">
        <v>0</v>
      </c>
      <c r="T233" s="189">
        <f t="shared" si="7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90" t="s">
        <v>195</v>
      </c>
      <c r="AT233" s="190" t="s">
        <v>126</v>
      </c>
      <c r="AU233" s="190" t="s">
        <v>80</v>
      </c>
      <c r="AY233" s="13" t="s">
        <v>123</v>
      </c>
      <c r="BE233" s="191">
        <f t="shared" si="74"/>
        <v>549</v>
      </c>
      <c r="BF233" s="191">
        <f t="shared" si="75"/>
        <v>0</v>
      </c>
      <c r="BG233" s="191">
        <f t="shared" si="76"/>
        <v>0</v>
      </c>
      <c r="BH233" s="191">
        <f t="shared" si="77"/>
        <v>0</v>
      </c>
      <c r="BI233" s="191">
        <f t="shared" si="78"/>
        <v>0</v>
      </c>
      <c r="BJ233" s="13" t="s">
        <v>78</v>
      </c>
      <c r="BK233" s="191">
        <f t="shared" si="79"/>
        <v>549</v>
      </c>
      <c r="BL233" s="13" t="s">
        <v>195</v>
      </c>
      <c r="BM233" s="190" t="s">
        <v>495</v>
      </c>
    </row>
    <row r="234" spans="1:65" s="1" customFormat="1" ht="44.25" customHeight="1">
      <c r="A234" s="30"/>
      <c r="B234" s="31"/>
      <c r="C234" s="178" t="s">
        <v>496</v>
      </c>
      <c r="D234" s="178" t="s">
        <v>126</v>
      </c>
      <c r="E234" s="179" t="s">
        <v>497</v>
      </c>
      <c r="F234" s="180" t="s">
        <v>498</v>
      </c>
      <c r="G234" s="181" t="s">
        <v>179</v>
      </c>
      <c r="H234" s="182">
        <v>56</v>
      </c>
      <c r="I234" s="183">
        <v>37.700000000000003</v>
      </c>
      <c r="J234" s="184">
        <f t="shared" si="70"/>
        <v>2111.1999999999998</v>
      </c>
      <c r="K234" s="185"/>
      <c r="L234" s="35"/>
      <c r="M234" s="186" t="s">
        <v>1</v>
      </c>
      <c r="N234" s="187" t="s">
        <v>38</v>
      </c>
      <c r="O234" s="67"/>
      <c r="P234" s="188">
        <f t="shared" si="71"/>
        <v>0</v>
      </c>
      <c r="Q234" s="188">
        <v>0</v>
      </c>
      <c r="R234" s="188">
        <f t="shared" si="72"/>
        <v>0</v>
      </c>
      <c r="S234" s="188">
        <v>0</v>
      </c>
      <c r="T234" s="189">
        <f t="shared" si="7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90" t="s">
        <v>195</v>
      </c>
      <c r="AT234" s="190" t="s">
        <v>126</v>
      </c>
      <c r="AU234" s="190" t="s">
        <v>80</v>
      </c>
      <c r="AY234" s="13" t="s">
        <v>123</v>
      </c>
      <c r="BE234" s="191">
        <f t="shared" si="74"/>
        <v>2111.1999999999998</v>
      </c>
      <c r="BF234" s="191">
        <f t="shared" si="75"/>
        <v>0</v>
      </c>
      <c r="BG234" s="191">
        <f t="shared" si="76"/>
        <v>0</v>
      </c>
      <c r="BH234" s="191">
        <f t="shared" si="77"/>
        <v>0</v>
      </c>
      <c r="BI234" s="191">
        <f t="shared" si="78"/>
        <v>0</v>
      </c>
      <c r="BJ234" s="13" t="s">
        <v>78</v>
      </c>
      <c r="BK234" s="191">
        <f t="shared" si="79"/>
        <v>2111.1999999999998</v>
      </c>
      <c r="BL234" s="13" t="s">
        <v>195</v>
      </c>
      <c r="BM234" s="190" t="s">
        <v>499</v>
      </c>
    </row>
    <row r="235" spans="1:65" s="1" customFormat="1" ht="24.2" customHeight="1">
      <c r="A235" s="30"/>
      <c r="B235" s="31"/>
      <c r="C235" s="192" t="s">
        <v>500</v>
      </c>
      <c r="D235" s="192" t="s">
        <v>159</v>
      </c>
      <c r="E235" s="193" t="s">
        <v>501</v>
      </c>
      <c r="F235" s="194" t="s">
        <v>502</v>
      </c>
      <c r="G235" s="195" t="s">
        <v>179</v>
      </c>
      <c r="H235" s="196">
        <v>56</v>
      </c>
      <c r="I235" s="197">
        <v>25.2</v>
      </c>
      <c r="J235" s="198">
        <f t="shared" si="70"/>
        <v>1411.2</v>
      </c>
      <c r="K235" s="199"/>
      <c r="L235" s="200"/>
      <c r="M235" s="201" t="s">
        <v>1</v>
      </c>
      <c r="N235" s="202" t="s">
        <v>38</v>
      </c>
      <c r="O235" s="67"/>
      <c r="P235" s="188">
        <f t="shared" si="71"/>
        <v>0</v>
      </c>
      <c r="Q235" s="188">
        <v>1.0000000000000001E-5</v>
      </c>
      <c r="R235" s="188">
        <f t="shared" si="72"/>
        <v>5.6000000000000006E-4</v>
      </c>
      <c r="S235" s="188">
        <v>0</v>
      </c>
      <c r="T235" s="189">
        <f t="shared" si="7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90" t="s">
        <v>261</v>
      </c>
      <c r="AT235" s="190" t="s">
        <v>159</v>
      </c>
      <c r="AU235" s="190" t="s">
        <v>80</v>
      </c>
      <c r="AY235" s="13" t="s">
        <v>123</v>
      </c>
      <c r="BE235" s="191">
        <f t="shared" si="74"/>
        <v>1411.2</v>
      </c>
      <c r="BF235" s="191">
        <f t="shared" si="75"/>
        <v>0</v>
      </c>
      <c r="BG235" s="191">
        <f t="shared" si="76"/>
        <v>0</v>
      </c>
      <c r="BH235" s="191">
        <f t="shared" si="77"/>
        <v>0</v>
      </c>
      <c r="BI235" s="191">
        <f t="shared" si="78"/>
        <v>0</v>
      </c>
      <c r="BJ235" s="13" t="s">
        <v>78</v>
      </c>
      <c r="BK235" s="191">
        <f t="shared" si="79"/>
        <v>1411.2</v>
      </c>
      <c r="BL235" s="13" t="s">
        <v>195</v>
      </c>
      <c r="BM235" s="190" t="s">
        <v>503</v>
      </c>
    </row>
    <row r="236" spans="1:65" s="1" customFormat="1" ht="24.2" customHeight="1">
      <c r="A236" s="30"/>
      <c r="B236" s="31"/>
      <c r="C236" s="192" t="s">
        <v>504</v>
      </c>
      <c r="D236" s="192" t="s">
        <v>159</v>
      </c>
      <c r="E236" s="193" t="s">
        <v>505</v>
      </c>
      <c r="F236" s="194" t="s">
        <v>506</v>
      </c>
      <c r="G236" s="195" t="s">
        <v>166</v>
      </c>
      <c r="H236" s="196">
        <v>5</v>
      </c>
      <c r="I236" s="197">
        <v>13.4</v>
      </c>
      <c r="J236" s="198">
        <f t="shared" si="70"/>
        <v>67</v>
      </c>
      <c r="K236" s="199"/>
      <c r="L236" s="200"/>
      <c r="M236" s="201" t="s">
        <v>1</v>
      </c>
      <c r="N236" s="202" t="s">
        <v>38</v>
      </c>
      <c r="O236" s="67"/>
      <c r="P236" s="188">
        <f t="shared" si="71"/>
        <v>0</v>
      </c>
      <c r="Q236" s="188">
        <v>4.0000000000000003E-5</v>
      </c>
      <c r="R236" s="188">
        <f t="shared" si="72"/>
        <v>2.0000000000000001E-4</v>
      </c>
      <c r="S236" s="188">
        <v>0</v>
      </c>
      <c r="T236" s="189">
        <f t="shared" si="73"/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90" t="s">
        <v>261</v>
      </c>
      <c r="AT236" s="190" t="s">
        <v>159</v>
      </c>
      <c r="AU236" s="190" t="s">
        <v>80</v>
      </c>
      <c r="AY236" s="13" t="s">
        <v>123</v>
      </c>
      <c r="BE236" s="191">
        <f t="shared" si="74"/>
        <v>67</v>
      </c>
      <c r="BF236" s="191">
        <f t="shared" si="75"/>
        <v>0</v>
      </c>
      <c r="BG236" s="191">
        <f t="shared" si="76"/>
        <v>0</v>
      </c>
      <c r="BH236" s="191">
        <f t="shared" si="77"/>
        <v>0</v>
      </c>
      <c r="BI236" s="191">
        <f t="shared" si="78"/>
        <v>0</v>
      </c>
      <c r="BJ236" s="13" t="s">
        <v>78</v>
      </c>
      <c r="BK236" s="191">
        <f t="shared" si="79"/>
        <v>67</v>
      </c>
      <c r="BL236" s="13" t="s">
        <v>195</v>
      </c>
      <c r="BM236" s="190" t="s">
        <v>507</v>
      </c>
    </row>
    <row r="237" spans="1:65" s="1" customFormat="1" ht="24.2" customHeight="1">
      <c r="A237" s="30"/>
      <c r="B237" s="31"/>
      <c r="C237" s="192" t="s">
        <v>508</v>
      </c>
      <c r="D237" s="192" t="s">
        <v>159</v>
      </c>
      <c r="E237" s="193" t="s">
        <v>509</v>
      </c>
      <c r="F237" s="194" t="s">
        <v>510</v>
      </c>
      <c r="G237" s="195" t="s">
        <v>166</v>
      </c>
      <c r="H237" s="196">
        <v>3</v>
      </c>
      <c r="I237" s="197">
        <v>67.5</v>
      </c>
      <c r="J237" s="198">
        <f t="shared" si="70"/>
        <v>202.5</v>
      </c>
      <c r="K237" s="199"/>
      <c r="L237" s="200"/>
      <c r="M237" s="201" t="s">
        <v>1</v>
      </c>
      <c r="N237" s="202" t="s">
        <v>38</v>
      </c>
      <c r="O237" s="67"/>
      <c r="P237" s="188">
        <f t="shared" si="71"/>
        <v>0</v>
      </c>
      <c r="Q237" s="188">
        <v>9.0000000000000006E-5</v>
      </c>
      <c r="R237" s="188">
        <f t="shared" si="72"/>
        <v>2.7E-4</v>
      </c>
      <c r="S237" s="188">
        <v>0</v>
      </c>
      <c r="T237" s="189">
        <f t="shared" si="73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90" t="s">
        <v>261</v>
      </c>
      <c r="AT237" s="190" t="s">
        <v>159</v>
      </c>
      <c r="AU237" s="190" t="s">
        <v>80</v>
      </c>
      <c r="AY237" s="13" t="s">
        <v>123</v>
      </c>
      <c r="BE237" s="191">
        <f t="shared" si="74"/>
        <v>202.5</v>
      </c>
      <c r="BF237" s="191">
        <f t="shared" si="75"/>
        <v>0</v>
      </c>
      <c r="BG237" s="191">
        <f t="shared" si="76"/>
        <v>0</v>
      </c>
      <c r="BH237" s="191">
        <f t="shared" si="77"/>
        <v>0</v>
      </c>
      <c r="BI237" s="191">
        <f t="shared" si="78"/>
        <v>0</v>
      </c>
      <c r="BJ237" s="13" t="s">
        <v>78</v>
      </c>
      <c r="BK237" s="191">
        <f t="shared" si="79"/>
        <v>202.5</v>
      </c>
      <c r="BL237" s="13" t="s">
        <v>195</v>
      </c>
      <c r="BM237" s="190" t="s">
        <v>511</v>
      </c>
    </row>
    <row r="238" spans="1:65" s="1" customFormat="1" ht="16.5" customHeight="1">
      <c r="A238" s="30"/>
      <c r="B238" s="31"/>
      <c r="C238" s="192" t="s">
        <v>512</v>
      </c>
      <c r="D238" s="192" t="s">
        <v>159</v>
      </c>
      <c r="E238" s="193" t="s">
        <v>513</v>
      </c>
      <c r="F238" s="194" t="s">
        <v>514</v>
      </c>
      <c r="G238" s="195" t="s">
        <v>166</v>
      </c>
      <c r="H238" s="196">
        <v>8</v>
      </c>
      <c r="I238" s="197">
        <v>8.56</v>
      </c>
      <c r="J238" s="198">
        <f t="shared" si="70"/>
        <v>68.48</v>
      </c>
      <c r="K238" s="199"/>
      <c r="L238" s="200"/>
      <c r="M238" s="201" t="s">
        <v>1</v>
      </c>
      <c r="N238" s="202" t="s">
        <v>38</v>
      </c>
      <c r="O238" s="67"/>
      <c r="P238" s="188">
        <f t="shared" si="71"/>
        <v>0</v>
      </c>
      <c r="Q238" s="188">
        <v>1.0000000000000001E-5</v>
      </c>
      <c r="R238" s="188">
        <f t="shared" si="72"/>
        <v>8.0000000000000007E-5</v>
      </c>
      <c r="S238" s="188">
        <v>0</v>
      </c>
      <c r="T238" s="189">
        <f t="shared" si="73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90" t="s">
        <v>261</v>
      </c>
      <c r="AT238" s="190" t="s">
        <v>159</v>
      </c>
      <c r="AU238" s="190" t="s">
        <v>80</v>
      </c>
      <c r="AY238" s="13" t="s">
        <v>123</v>
      </c>
      <c r="BE238" s="191">
        <f t="shared" si="74"/>
        <v>68.48</v>
      </c>
      <c r="BF238" s="191">
        <f t="shared" si="75"/>
        <v>0</v>
      </c>
      <c r="BG238" s="191">
        <f t="shared" si="76"/>
        <v>0</v>
      </c>
      <c r="BH238" s="191">
        <f t="shared" si="77"/>
        <v>0</v>
      </c>
      <c r="BI238" s="191">
        <f t="shared" si="78"/>
        <v>0</v>
      </c>
      <c r="BJ238" s="13" t="s">
        <v>78</v>
      </c>
      <c r="BK238" s="191">
        <f t="shared" si="79"/>
        <v>68.48</v>
      </c>
      <c r="BL238" s="13" t="s">
        <v>195</v>
      </c>
      <c r="BM238" s="190" t="s">
        <v>515</v>
      </c>
    </row>
    <row r="239" spans="1:65" s="1" customFormat="1" ht="24.2" customHeight="1">
      <c r="A239" s="30"/>
      <c r="B239" s="31"/>
      <c r="C239" s="192" t="s">
        <v>516</v>
      </c>
      <c r="D239" s="192" t="s">
        <v>159</v>
      </c>
      <c r="E239" s="193" t="s">
        <v>517</v>
      </c>
      <c r="F239" s="194" t="s">
        <v>518</v>
      </c>
      <c r="G239" s="195" t="s">
        <v>166</v>
      </c>
      <c r="H239" s="196">
        <v>3</v>
      </c>
      <c r="I239" s="197">
        <v>75.5</v>
      </c>
      <c r="J239" s="198">
        <f t="shared" si="70"/>
        <v>226.5</v>
      </c>
      <c r="K239" s="199"/>
      <c r="L239" s="200"/>
      <c r="M239" s="201" t="s">
        <v>1</v>
      </c>
      <c r="N239" s="202" t="s">
        <v>38</v>
      </c>
      <c r="O239" s="67"/>
      <c r="P239" s="188">
        <f t="shared" si="71"/>
        <v>0</v>
      </c>
      <c r="Q239" s="188">
        <v>4.0000000000000003E-5</v>
      </c>
      <c r="R239" s="188">
        <f t="shared" si="72"/>
        <v>1.2000000000000002E-4</v>
      </c>
      <c r="S239" s="188">
        <v>0</v>
      </c>
      <c r="T239" s="189">
        <f t="shared" si="73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90" t="s">
        <v>261</v>
      </c>
      <c r="AT239" s="190" t="s">
        <v>159</v>
      </c>
      <c r="AU239" s="190" t="s">
        <v>80</v>
      </c>
      <c r="AY239" s="13" t="s">
        <v>123</v>
      </c>
      <c r="BE239" s="191">
        <f t="shared" si="74"/>
        <v>226.5</v>
      </c>
      <c r="BF239" s="191">
        <f t="shared" si="75"/>
        <v>0</v>
      </c>
      <c r="BG239" s="191">
        <f t="shared" si="76"/>
        <v>0</v>
      </c>
      <c r="BH239" s="191">
        <f t="shared" si="77"/>
        <v>0</v>
      </c>
      <c r="BI239" s="191">
        <f t="shared" si="78"/>
        <v>0</v>
      </c>
      <c r="BJ239" s="13" t="s">
        <v>78</v>
      </c>
      <c r="BK239" s="191">
        <f t="shared" si="79"/>
        <v>226.5</v>
      </c>
      <c r="BL239" s="13" t="s">
        <v>195</v>
      </c>
      <c r="BM239" s="190" t="s">
        <v>519</v>
      </c>
    </row>
    <row r="240" spans="1:65" s="1" customFormat="1" ht="37.9" customHeight="1">
      <c r="A240" s="30"/>
      <c r="B240" s="31"/>
      <c r="C240" s="178" t="s">
        <v>520</v>
      </c>
      <c r="D240" s="178" t="s">
        <v>126</v>
      </c>
      <c r="E240" s="179" t="s">
        <v>521</v>
      </c>
      <c r="F240" s="180" t="s">
        <v>522</v>
      </c>
      <c r="G240" s="181" t="s">
        <v>166</v>
      </c>
      <c r="H240" s="182">
        <v>9</v>
      </c>
      <c r="I240" s="183">
        <v>95.4</v>
      </c>
      <c r="J240" s="184">
        <f t="shared" si="70"/>
        <v>858.6</v>
      </c>
      <c r="K240" s="185"/>
      <c r="L240" s="35"/>
      <c r="M240" s="186" t="s">
        <v>1</v>
      </c>
      <c r="N240" s="187" t="s">
        <v>38</v>
      </c>
      <c r="O240" s="67"/>
      <c r="P240" s="188">
        <f t="shared" si="71"/>
        <v>0</v>
      </c>
      <c r="Q240" s="188">
        <v>0</v>
      </c>
      <c r="R240" s="188">
        <f t="shared" si="72"/>
        <v>0</v>
      </c>
      <c r="S240" s="188">
        <v>0</v>
      </c>
      <c r="T240" s="189">
        <f t="shared" si="7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90" t="s">
        <v>195</v>
      </c>
      <c r="AT240" s="190" t="s">
        <v>126</v>
      </c>
      <c r="AU240" s="190" t="s">
        <v>80</v>
      </c>
      <c r="AY240" s="13" t="s">
        <v>123</v>
      </c>
      <c r="BE240" s="191">
        <f t="shared" si="74"/>
        <v>858.6</v>
      </c>
      <c r="BF240" s="191">
        <f t="shared" si="75"/>
        <v>0</v>
      </c>
      <c r="BG240" s="191">
        <f t="shared" si="76"/>
        <v>0</v>
      </c>
      <c r="BH240" s="191">
        <f t="shared" si="77"/>
        <v>0</v>
      </c>
      <c r="BI240" s="191">
        <f t="shared" si="78"/>
        <v>0</v>
      </c>
      <c r="BJ240" s="13" t="s">
        <v>78</v>
      </c>
      <c r="BK240" s="191">
        <f t="shared" si="79"/>
        <v>858.6</v>
      </c>
      <c r="BL240" s="13" t="s">
        <v>195</v>
      </c>
      <c r="BM240" s="190" t="s">
        <v>523</v>
      </c>
    </row>
    <row r="241" spans="1:65" s="1" customFormat="1" ht="37.9" customHeight="1">
      <c r="A241" s="30"/>
      <c r="B241" s="31"/>
      <c r="C241" s="178" t="s">
        <v>524</v>
      </c>
      <c r="D241" s="178" t="s">
        <v>126</v>
      </c>
      <c r="E241" s="179" t="s">
        <v>525</v>
      </c>
      <c r="F241" s="180" t="s">
        <v>526</v>
      </c>
      <c r="G241" s="181" t="s">
        <v>166</v>
      </c>
      <c r="H241" s="182">
        <v>3</v>
      </c>
      <c r="I241" s="183">
        <v>140</v>
      </c>
      <c r="J241" s="184">
        <f t="shared" si="70"/>
        <v>420</v>
      </c>
      <c r="K241" s="185"/>
      <c r="L241" s="35"/>
      <c r="M241" s="186" t="s">
        <v>1</v>
      </c>
      <c r="N241" s="187" t="s">
        <v>38</v>
      </c>
      <c r="O241" s="67"/>
      <c r="P241" s="188">
        <f t="shared" si="71"/>
        <v>0</v>
      </c>
      <c r="Q241" s="188">
        <v>0</v>
      </c>
      <c r="R241" s="188">
        <f t="shared" si="72"/>
        <v>0</v>
      </c>
      <c r="S241" s="188">
        <v>0</v>
      </c>
      <c r="T241" s="189">
        <f t="shared" si="7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90" t="s">
        <v>195</v>
      </c>
      <c r="AT241" s="190" t="s">
        <v>126</v>
      </c>
      <c r="AU241" s="190" t="s">
        <v>80</v>
      </c>
      <c r="AY241" s="13" t="s">
        <v>123</v>
      </c>
      <c r="BE241" s="191">
        <f t="shared" si="74"/>
        <v>420</v>
      </c>
      <c r="BF241" s="191">
        <f t="shared" si="75"/>
        <v>0</v>
      </c>
      <c r="BG241" s="191">
        <f t="shared" si="76"/>
        <v>0</v>
      </c>
      <c r="BH241" s="191">
        <f t="shared" si="77"/>
        <v>0</v>
      </c>
      <c r="BI241" s="191">
        <f t="shared" si="78"/>
        <v>0</v>
      </c>
      <c r="BJ241" s="13" t="s">
        <v>78</v>
      </c>
      <c r="BK241" s="191">
        <f t="shared" si="79"/>
        <v>420</v>
      </c>
      <c r="BL241" s="13" t="s">
        <v>195</v>
      </c>
      <c r="BM241" s="190" t="s">
        <v>527</v>
      </c>
    </row>
    <row r="242" spans="1:65" s="1" customFormat="1" ht="37.9" customHeight="1">
      <c r="A242" s="30"/>
      <c r="B242" s="31"/>
      <c r="C242" s="178" t="s">
        <v>528</v>
      </c>
      <c r="D242" s="178" t="s">
        <v>126</v>
      </c>
      <c r="E242" s="179" t="s">
        <v>529</v>
      </c>
      <c r="F242" s="180" t="s">
        <v>530</v>
      </c>
      <c r="G242" s="181" t="s">
        <v>166</v>
      </c>
      <c r="H242" s="182">
        <v>2</v>
      </c>
      <c r="I242" s="183">
        <v>418</v>
      </c>
      <c r="J242" s="184">
        <f t="shared" si="70"/>
        <v>836</v>
      </c>
      <c r="K242" s="185"/>
      <c r="L242" s="35"/>
      <c r="M242" s="186" t="s">
        <v>1</v>
      </c>
      <c r="N242" s="187" t="s">
        <v>38</v>
      </c>
      <c r="O242" s="67"/>
      <c r="P242" s="188">
        <f t="shared" si="71"/>
        <v>0</v>
      </c>
      <c r="Q242" s="188">
        <v>0</v>
      </c>
      <c r="R242" s="188">
        <f t="shared" si="72"/>
        <v>0</v>
      </c>
      <c r="S242" s="188">
        <v>0</v>
      </c>
      <c r="T242" s="189">
        <f t="shared" si="7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90" t="s">
        <v>195</v>
      </c>
      <c r="AT242" s="190" t="s">
        <v>126</v>
      </c>
      <c r="AU242" s="190" t="s">
        <v>80</v>
      </c>
      <c r="AY242" s="13" t="s">
        <v>123</v>
      </c>
      <c r="BE242" s="191">
        <f t="shared" si="74"/>
        <v>836</v>
      </c>
      <c r="BF242" s="191">
        <f t="shared" si="75"/>
        <v>0</v>
      </c>
      <c r="BG242" s="191">
        <f t="shared" si="76"/>
        <v>0</v>
      </c>
      <c r="BH242" s="191">
        <f t="shared" si="77"/>
        <v>0</v>
      </c>
      <c r="BI242" s="191">
        <f t="shared" si="78"/>
        <v>0</v>
      </c>
      <c r="BJ242" s="13" t="s">
        <v>78</v>
      </c>
      <c r="BK242" s="191">
        <f t="shared" si="79"/>
        <v>836</v>
      </c>
      <c r="BL242" s="13" t="s">
        <v>195</v>
      </c>
      <c r="BM242" s="190" t="s">
        <v>531</v>
      </c>
    </row>
    <row r="243" spans="1:65" s="1" customFormat="1" ht="24.2" customHeight="1">
      <c r="A243" s="30"/>
      <c r="B243" s="31"/>
      <c r="C243" s="178" t="s">
        <v>532</v>
      </c>
      <c r="D243" s="178" t="s">
        <v>126</v>
      </c>
      <c r="E243" s="179" t="s">
        <v>533</v>
      </c>
      <c r="F243" s="180" t="s">
        <v>534</v>
      </c>
      <c r="G243" s="181" t="s">
        <v>166</v>
      </c>
      <c r="H243" s="182">
        <v>4</v>
      </c>
      <c r="I243" s="183">
        <v>252</v>
      </c>
      <c r="J243" s="184">
        <f t="shared" si="70"/>
        <v>1008</v>
      </c>
      <c r="K243" s="185"/>
      <c r="L243" s="35"/>
      <c r="M243" s="186" t="s">
        <v>1</v>
      </c>
      <c r="N243" s="187" t="s">
        <v>38</v>
      </c>
      <c r="O243" s="67"/>
      <c r="P243" s="188">
        <f t="shared" si="71"/>
        <v>0</v>
      </c>
      <c r="Q243" s="188">
        <v>0</v>
      </c>
      <c r="R243" s="188">
        <f t="shared" si="72"/>
        <v>0</v>
      </c>
      <c r="S243" s="188">
        <v>0</v>
      </c>
      <c r="T243" s="189">
        <f t="shared" si="7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90" t="s">
        <v>195</v>
      </c>
      <c r="AT243" s="190" t="s">
        <v>126</v>
      </c>
      <c r="AU243" s="190" t="s">
        <v>80</v>
      </c>
      <c r="AY243" s="13" t="s">
        <v>123</v>
      </c>
      <c r="BE243" s="191">
        <f t="shared" si="74"/>
        <v>1008</v>
      </c>
      <c r="BF243" s="191">
        <f t="shared" si="75"/>
        <v>0</v>
      </c>
      <c r="BG243" s="191">
        <f t="shared" si="76"/>
        <v>0</v>
      </c>
      <c r="BH243" s="191">
        <f t="shared" si="77"/>
        <v>0</v>
      </c>
      <c r="BI243" s="191">
        <f t="shared" si="78"/>
        <v>0</v>
      </c>
      <c r="BJ243" s="13" t="s">
        <v>78</v>
      </c>
      <c r="BK243" s="191">
        <f t="shared" si="79"/>
        <v>1008</v>
      </c>
      <c r="BL243" s="13" t="s">
        <v>195</v>
      </c>
      <c r="BM243" s="190" t="s">
        <v>535</v>
      </c>
    </row>
    <row r="244" spans="1:65" s="1" customFormat="1" ht="44.25" customHeight="1">
      <c r="A244" s="30"/>
      <c r="B244" s="31"/>
      <c r="C244" s="178" t="s">
        <v>536</v>
      </c>
      <c r="D244" s="178" t="s">
        <v>126</v>
      </c>
      <c r="E244" s="179" t="s">
        <v>537</v>
      </c>
      <c r="F244" s="180" t="s">
        <v>538</v>
      </c>
      <c r="G244" s="181" t="s">
        <v>166</v>
      </c>
      <c r="H244" s="182">
        <v>1</v>
      </c>
      <c r="I244" s="183">
        <v>7200</v>
      </c>
      <c r="J244" s="184">
        <f t="shared" si="70"/>
        <v>7200</v>
      </c>
      <c r="K244" s="185"/>
      <c r="L244" s="35"/>
      <c r="M244" s="186" t="s">
        <v>1</v>
      </c>
      <c r="N244" s="187" t="s">
        <v>38</v>
      </c>
      <c r="O244" s="67"/>
      <c r="P244" s="188">
        <f t="shared" si="71"/>
        <v>0</v>
      </c>
      <c r="Q244" s="188">
        <v>0</v>
      </c>
      <c r="R244" s="188">
        <f t="shared" si="72"/>
        <v>0</v>
      </c>
      <c r="S244" s="188">
        <v>0</v>
      </c>
      <c r="T244" s="189">
        <f t="shared" si="7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90" t="s">
        <v>195</v>
      </c>
      <c r="AT244" s="190" t="s">
        <v>126</v>
      </c>
      <c r="AU244" s="190" t="s">
        <v>80</v>
      </c>
      <c r="AY244" s="13" t="s">
        <v>123</v>
      </c>
      <c r="BE244" s="191">
        <f t="shared" si="74"/>
        <v>7200</v>
      </c>
      <c r="BF244" s="191">
        <f t="shared" si="75"/>
        <v>0</v>
      </c>
      <c r="BG244" s="191">
        <f t="shared" si="76"/>
        <v>0</v>
      </c>
      <c r="BH244" s="191">
        <f t="shared" si="77"/>
        <v>0</v>
      </c>
      <c r="BI244" s="191">
        <f t="shared" si="78"/>
        <v>0</v>
      </c>
      <c r="BJ244" s="13" t="s">
        <v>78</v>
      </c>
      <c r="BK244" s="191">
        <f t="shared" si="79"/>
        <v>7200</v>
      </c>
      <c r="BL244" s="13" t="s">
        <v>195</v>
      </c>
      <c r="BM244" s="190" t="s">
        <v>539</v>
      </c>
    </row>
    <row r="245" spans="1:65" s="1" customFormat="1" ht="44.25" customHeight="1">
      <c r="A245" s="30"/>
      <c r="B245" s="31"/>
      <c r="C245" s="178" t="s">
        <v>540</v>
      </c>
      <c r="D245" s="178" t="s">
        <v>126</v>
      </c>
      <c r="E245" s="179" t="s">
        <v>541</v>
      </c>
      <c r="F245" s="180" t="s">
        <v>542</v>
      </c>
      <c r="G245" s="181" t="s">
        <v>156</v>
      </c>
      <c r="H245" s="182">
        <v>1E-3</v>
      </c>
      <c r="I245" s="183">
        <v>3860</v>
      </c>
      <c r="J245" s="184">
        <f t="shared" si="70"/>
        <v>3.86</v>
      </c>
      <c r="K245" s="185"/>
      <c r="L245" s="35"/>
      <c r="M245" s="186" t="s">
        <v>1</v>
      </c>
      <c r="N245" s="187" t="s">
        <v>38</v>
      </c>
      <c r="O245" s="67"/>
      <c r="P245" s="188">
        <f t="shared" si="71"/>
        <v>0</v>
      </c>
      <c r="Q245" s="188">
        <v>0</v>
      </c>
      <c r="R245" s="188">
        <f t="shared" si="72"/>
        <v>0</v>
      </c>
      <c r="S245" s="188">
        <v>0</v>
      </c>
      <c r="T245" s="189">
        <f t="shared" si="7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90" t="s">
        <v>195</v>
      </c>
      <c r="AT245" s="190" t="s">
        <v>126</v>
      </c>
      <c r="AU245" s="190" t="s">
        <v>80</v>
      </c>
      <c r="AY245" s="13" t="s">
        <v>123</v>
      </c>
      <c r="BE245" s="191">
        <f t="shared" si="74"/>
        <v>3.86</v>
      </c>
      <c r="BF245" s="191">
        <f t="shared" si="75"/>
        <v>0</v>
      </c>
      <c r="BG245" s="191">
        <f t="shared" si="76"/>
        <v>0</v>
      </c>
      <c r="BH245" s="191">
        <f t="shared" si="77"/>
        <v>0</v>
      </c>
      <c r="BI245" s="191">
        <f t="shared" si="78"/>
        <v>0</v>
      </c>
      <c r="BJ245" s="13" t="s">
        <v>78</v>
      </c>
      <c r="BK245" s="191">
        <f t="shared" si="79"/>
        <v>3.86</v>
      </c>
      <c r="BL245" s="13" t="s">
        <v>195</v>
      </c>
      <c r="BM245" s="190" t="s">
        <v>543</v>
      </c>
    </row>
    <row r="246" spans="1:65" s="11" customFormat="1" ht="22.9" customHeight="1">
      <c r="B246" s="162"/>
      <c r="C246" s="163"/>
      <c r="D246" s="164" t="s">
        <v>72</v>
      </c>
      <c r="E246" s="176" t="s">
        <v>544</v>
      </c>
      <c r="F246" s="176" t="s">
        <v>545</v>
      </c>
      <c r="G246" s="163"/>
      <c r="H246" s="163"/>
      <c r="I246" s="166"/>
      <c r="J246" s="177">
        <f>BK246</f>
        <v>63960.800000000003</v>
      </c>
      <c r="K246" s="163"/>
      <c r="L246" s="168"/>
      <c r="M246" s="169"/>
      <c r="N246" s="170"/>
      <c r="O246" s="170"/>
      <c r="P246" s="171">
        <f>SUM(P247:P260)</f>
        <v>0</v>
      </c>
      <c r="Q246" s="170"/>
      <c r="R246" s="171">
        <f>SUM(R247:R260)</f>
        <v>0.11524000000000001</v>
      </c>
      <c r="S246" s="170"/>
      <c r="T246" s="172">
        <f>SUM(T247:T260)</f>
        <v>0</v>
      </c>
      <c r="AR246" s="173" t="s">
        <v>80</v>
      </c>
      <c r="AT246" s="174" t="s">
        <v>72</v>
      </c>
      <c r="AU246" s="174" t="s">
        <v>78</v>
      </c>
      <c r="AY246" s="173" t="s">
        <v>123</v>
      </c>
      <c r="BK246" s="175">
        <f>SUM(BK247:BK260)</f>
        <v>63960.800000000003</v>
      </c>
    </row>
    <row r="247" spans="1:65" s="1" customFormat="1" ht="24.2" customHeight="1">
      <c r="A247" s="30"/>
      <c r="B247" s="31"/>
      <c r="C247" s="178" t="s">
        <v>546</v>
      </c>
      <c r="D247" s="178" t="s">
        <v>126</v>
      </c>
      <c r="E247" s="179" t="s">
        <v>547</v>
      </c>
      <c r="F247" s="180" t="s">
        <v>548</v>
      </c>
      <c r="G247" s="181" t="s">
        <v>166</v>
      </c>
      <c r="H247" s="182">
        <v>6</v>
      </c>
      <c r="I247" s="183">
        <v>226</v>
      </c>
      <c r="J247" s="184">
        <f t="shared" ref="J247:J260" si="80">ROUND(I247*H247,2)</f>
        <v>1356</v>
      </c>
      <c r="K247" s="185"/>
      <c r="L247" s="35"/>
      <c r="M247" s="186" t="s">
        <v>1</v>
      </c>
      <c r="N247" s="187" t="s">
        <v>38</v>
      </c>
      <c r="O247" s="67"/>
      <c r="P247" s="188">
        <f t="shared" ref="P247:P260" si="81">O247*H247</f>
        <v>0</v>
      </c>
      <c r="Q247" s="188">
        <v>0</v>
      </c>
      <c r="R247" s="188">
        <f t="shared" ref="R247:R260" si="82">Q247*H247</f>
        <v>0</v>
      </c>
      <c r="S247" s="188">
        <v>0</v>
      </c>
      <c r="T247" s="189">
        <f t="shared" ref="T247:T260" si="83"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90" t="s">
        <v>195</v>
      </c>
      <c r="AT247" s="190" t="s">
        <v>126</v>
      </c>
      <c r="AU247" s="190" t="s">
        <v>80</v>
      </c>
      <c r="AY247" s="13" t="s">
        <v>123</v>
      </c>
      <c r="BE247" s="191">
        <f t="shared" ref="BE247:BE260" si="84">IF(N247="základní",J247,0)</f>
        <v>1356</v>
      </c>
      <c r="BF247" s="191">
        <f t="shared" ref="BF247:BF260" si="85">IF(N247="snížená",J247,0)</f>
        <v>0</v>
      </c>
      <c r="BG247" s="191">
        <f t="shared" ref="BG247:BG260" si="86">IF(N247="zákl. přenesená",J247,0)</f>
        <v>0</v>
      </c>
      <c r="BH247" s="191">
        <f t="shared" ref="BH247:BH260" si="87">IF(N247="sníž. přenesená",J247,0)</f>
        <v>0</v>
      </c>
      <c r="BI247" s="191">
        <f t="shared" ref="BI247:BI260" si="88">IF(N247="nulová",J247,0)</f>
        <v>0</v>
      </c>
      <c r="BJ247" s="13" t="s">
        <v>78</v>
      </c>
      <c r="BK247" s="191">
        <f t="shared" ref="BK247:BK260" si="89">ROUND(I247*H247,2)</f>
        <v>1356</v>
      </c>
      <c r="BL247" s="13" t="s">
        <v>195</v>
      </c>
      <c r="BM247" s="190" t="s">
        <v>549</v>
      </c>
    </row>
    <row r="248" spans="1:65" s="1" customFormat="1" ht="24.2" customHeight="1">
      <c r="A248" s="30"/>
      <c r="B248" s="31"/>
      <c r="C248" s="192" t="s">
        <v>550</v>
      </c>
      <c r="D248" s="192" t="s">
        <v>159</v>
      </c>
      <c r="E248" s="193" t="s">
        <v>551</v>
      </c>
      <c r="F248" s="194" t="s">
        <v>552</v>
      </c>
      <c r="G248" s="195" t="s">
        <v>166</v>
      </c>
      <c r="H248" s="196">
        <v>6</v>
      </c>
      <c r="I248" s="197">
        <v>2420</v>
      </c>
      <c r="J248" s="198">
        <f t="shared" si="80"/>
        <v>14520</v>
      </c>
      <c r="K248" s="199"/>
      <c r="L248" s="200"/>
      <c r="M248" s="201" t="s">
        <v>1</v>
      </c>
      <c r="N248" s="202" t="s">
        <v>38</v>
      </c>
      <c r="O248" s="67"/>
      <c r="P248" s="188">
        <f t="shared" si="81"/>
        <v>0</v>
      </c>
      <c r="Q248" s="188">
        <v>4.8000000000000001E-4</v>
      </c>
      <c r="R248" s="188">
        <f t="shared" si="82"/>
        <v>2.8800000000000002E-3</v>
      </c>
      <c r="S248" s="188">
        <v>0</v>
      </c>
      <c r="T248" s="189">
        <f t="shared" si="83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90" t="s">
        <v>261</v>
      </c>
      <c r="AT248" s="190" t="s">
        <v>159</v>
      </c>
      <c r="AU248" s="190" t="s">
        <v>80</v>
      </c>
      <c r="AY248" s="13" t="s">
        <v>123</v>
      </c>
      <c r="BE248" s="191">
        <f t="shared" si="84"/>
        <v>14520</v>
      </c>
      <c r="BF248" s="191">
        <f t="shared" si="85"/>
        <v>0</v>
      </c>
      <c r="BG248" s="191">
        <f t="shared" si="86"/>
        <v>0</v>
      </c>
      <c r="BH248" s="191">
        <f t="shared" si="87"/>
        <v>0</v>
      </c>
      <c r="BI248" s="191">
        <f t="shared" si="88"/>
        <v>0</v>
      </c>
      <c r="BJ248" s="13" t="s">
        <v>78</v>
      </c>
      <c r="BK248" s="191">
        <f t="shared" si="89"/>
        <v>14520</v>
      </c>
      <c r="BL248" s="13" t="s">
        <v>195</v>
      </c>
      <c r="BM248" s="190" t="s">
        <v>553</v>
      </c>
    </row>
    <row r="249" spans="1:65" s="1" customFormat="1" ht="16.5" customHeight="1">
      <c r="A249" s="30"/>
      <c r="B249" s="31"/>
      <c r="C249" s="192" t="s">
        <v>554</v>
      </c>
      <c r="D249" s="192" t="s">
        <v>159</v>
      </c>
      <c r="E249" s="193" t="s">
        <v>555</v>
      </c>
      <c r="F249" s="194" t="s">
        <v>556</v>
      </c>
      <c r="G249" s="195" t="s">
        <v>166</v>
      </c>
      <c r="H249" s="196">
        <v>12</v>
      </c>
      <c r="I249" s="197">
        <v>299</v>
      </c>
      <c r="J249" s="198">
        <f t="shared" si="80"/>
        <v>3588</v>
      </c>
      <c r="K249" s="199"/>
      <c r="L249" s="200"/>
      <c r="M249" s="201" t="s">
        <v>1</v>
      </c>
      <c r="N249" s="202" t="s">
        <v>38</v>
      </c>
      <c r="O249" s="67"/>
      <c r="P249" s="188">
        <f t="shared" si="81"/>
        <v>0</v>
      </c>
      <c r="Q249" s="188">
        <v>1E-4</v>
      </c>
      <c r="R249" s="188">
        <f t="shared" si="82"/>
        <v>1.2000000000000001E-3</v>
      </c>
      <c r="S249" s="188">
        <v>0</v>
      </c>
      <c r="T249" s="189">
        <f t="shared" si="83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90" t="s">
        <v>261</v>
      </c>
      <c r="AT249" s="190" t="s">
        <v>159</v>
      </c>
      <c r="AU249" s="190" t="s">
        <v>80</v>
      </c>
      <c r="AY249" s="13" t="s">
        <v>123</v>
      </c>
      <c r="BE249" s="191">
        <f t="shared" si="84"/>
        <v>3588</v>
      </c>
      <c r="BF249" s="191">
        <f t="shared" si="85"/>
        <v>0</v>
      </c>
      <c r="BG249" s="191">
        <f t="shared" si="86"/>
        <v>0</v>
      </c>
      <c r="BH249" s="191">
        <f t="shared" si="87"/>
        <v>0</v>
      </c>
      <c r="BI249" s="191">
        <f t="shared" si="88"/>
        <v>0</v>
      </c>
      <c r="BJ249" s="13" t="s">
        <v>78</v>
      </c>
      <c r="BK249" s="191">
        <f t="shared" si="89"/>
        <v>3588</v>
      </c>
      <c r="BL249" s="13" t="s">
        <v>195</v>
      </c>
      <c r="BM249" s="190" t="s">
        <v>557</v>
      </c>
    </row>
    <row r="250" spans="1:65" s="1" customFormat="1" ht="24.2" customHeight="1">
      <c r="A250" s="30"/>
      <c r="B250" s="31"/>
      <c r="C250" s="178" t="s">
        <v>558</v>
      </c>
      <c r="D250" s="178" t="s">
        <v>126</v>
      </c>
      <c r="E250" s="179" t="s">
        <v>559</v>
      </c>
      <c r="F250" s="180" t="s">
        <v>560</v>
      </c>
      <c r="G250" s="181" t="s">
        <v>166</v>
      </c>
      <c r="H250" s="182">
        <v>12</v>
      </c>
      <c r="I250" s="183">
        <v>154</v>
      </c>
      <c r="J250" s="184">
        <f t="shared" si="80"/>
        <v>1848</v>
      </c>
      <c r="K250" s="185"/>
      <c r="L250" s="35"/>
      <c r="M250" s="186" t="s">
        <v>1</v>
      </c>
      <c r="N250" s="187" t="s">
        <v>38</v>
      </c>
      <c r="O250" s="67"/>
      <c r="P250" s="188">
        <f t="shared" si="81"/>
        <v>0</v>
      </c>
      <c r="Q250" s="188">
        <v>0</v>
      </c>
      <c r="R250" s="188">
        <f t="shared" si="82"/>
        <v>0</v>
      </c>
      <c r="S250" s="188">
        <v>0</v>
      </c>
      <c r="T250" s="189">
        <f t="shared" si="8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90" t="s">
        <v>195</v>
      </c>
      <c r="AT250" s="190" t="s">
        <v>126</v>
      </c>
      <c r="AU250" s="190" t="s">
        <v>80</v>
      </c>
      <c r="AY250" s="13" t="s">
        <v>123</v>
      </c>
      <c r="BE250" s="191">
        <f t="shared" si="84"/>
        <v>1848</v>
      </c>
      <c r="BF250" s="191">
        <f t="shared" si="85"/>
        <v>0</v>
      </c>
      <c r="BG250" s="191">
        <f t="shared" si="86"/>
        <v>0</v>
      </c>
      <c r="BH250" s="191">
        <f t="shared" si="87"/>
        <v>0</v>
      </c>
      <c r="BI250" s="191">
        <f t="shared" si="88"/>
        <v>0</v>
      </c>
      <c r="BJ250" s="13" t="s">
        <v>78</v>
      </c>
      <c r="BK250" s="191">
        <f t="shared" si="89"/>
        <v>1848</v>
      </c>
      <c r="BL250" s="13" t="s">
        <v>195</v>
      </c>
      <c r="BM250" s="190" t="s">
        <v>561</v>
      </c>
    </row>
    <row r="251" spans="1:65" s="1" customFormat="1" ht="24.2" customHeight="1">
      <c r="A251" s="30"/>
      <c r="B251" s="31"/>
      <c r="C251" s="192" t="s">
        <v>562</v>
      </c>
      <c r="D251" s="192" t="s">
        <v>159</v>
      </c>
      <c r="E251" s="193" t="s">
        <v>563</v>
      </c>
      <c r="F251" s="194" t="s">
        <v>564</v>
      </c>
      <c r="G251" s="195" t="s">
        <v>166</v>
      </c>
      <c r="H251" s="196">
        <v>12</v>
      </c>
      <c r="I251" s="197">
        <v>204</v>
      </c>
      <c r="J251" s="198">
        <f t="shared" si="80"/>
        <v>2448</v>
      </c>
      <c r="K251" s="199"/>
      <c r="L251" s="200"/>
      <c r="M251" s="201" t="s">
        <v>1</v>
      </c>
      <c r="N251" s="202" t="s">
        <v>38</v>
      </c>
      <c r="O251" s="67"/>
      <c r="P251" s="188">
        <f t="shared" si="81"/>
        <v>0</v>
      </c>
      <c r="Q251" s="188">
        <v>2.0000000000000001E-4</v>
      </c>
      <c r="R251" s="188">
        <f t="shared" si="82"/>
        <v>2.4000000000000002E-3</v>
      </c>
      <c r="S251" s="188">
        <v>0</v>
      </c>
      <c r="T251" s="189">
        <f t="shared" si="8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90" t="s">
        <v>261</v>
      </c>
      <c r="AT251" s="190" t="s">
        <v>159</v>
      </c>
      <c r="AU251" s="190" t="s">
        <v>80</v>
      </c>
      <c r="AY251" s="13" t="s">
        <v>123</v>
      </c>
      <c r="BE251" s="191">
        <f t="shared" si="84"/>
        <v>2448</v>
      </c>
      <c r="BF251" s="191">
        <f t="shared" si="85"/>
        <v>0</v>
      </c>
      <c r="BG251" s="191">
        <f t="shared" si="86"/>
        <v>0</v>
      </c>
      <c r="BH251" s="191">
        <f t="shared" si="87"/>
        <v>0</v>
      </c>
      <c r="BI251" s="191">
        <f t="shared" si="88"/>
        <v>0</v>
      </c>
      <c r="BJ251" s="13" t="s">
        <v>78</v>
      </c>
      <c r="BK251" s="191">
        <f t="shared" si="89"/>
        <v>2448</v>
      </c>
      <c r="BL251" s="13" t="s">
        <v>195</v>
      </c>
      <c r="BM251" s="190" t="s">
        <v>565</v>
      </c>
    </row>
    <row r="252" spans="1:65" s="1" customFormat="1" ht="37.9" customHeight="1">
      <c r="A252" s="30"/>
      <c r="B252" s="31"/>
      <c r="C252" s="178" t="s">
        <v>566</v>
      </c>
      <c r="D252" s="178" t="s">
        <v>126</v>
      </c>
      <c r="E252" s="179" t="s">
        <v>567</v>
      </c>
      <c r="F252" s="180" t="s">
        <v>568</v>
      </c>
      <c r="G252" s="181" t="s">
        <v>166</v>
      </c>
      <c r="H252" s="182">
        <v>6</v>
      </c>
      <c r="I252" s="183">
        <v>309</v>
      </c>
      <c r="J252" s="184">
        <f t="shared" si="80"/>
        <v>1854</v>
      </c>
      <c r="K252" s="185"/>
      <c r="L252" s="35"/>
      <c r="M252" s="186" t="s">
        <v>1</v>
      </c>
      <c r="N252" s="187" t="s">
        <v>38</v>
      </c>
      <c r="O252" s="67"/>
      <c r="P252" s="188">
        <f t="shared" si="81"/>
        <v>0</v>
      </c>
      <c r="Q252" s="188">
        <v>0</v>
      </c>
      <c r="R252" s="188">
        <f t="shared" si="82"/>
        <v>0</v>
      </c>
      <c r="S252" s="188">
        <v>0</v>
      </c>
      <c r="T252" s="189">
        <f t="shared" si="8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90" t="s">
        <v>195</v>
      </c>
      <c r="AT252" s="190" t="s">
        <v>126</v>
      </c>
      <c r="AU252" s="190" t="s">
        <v>80</v>
      </c>
      <c r="AY252" s="13" t="s">
        <v>123</v>
      </c>
      <c r="BE252" s="191">
        <f t="shared" si="84"/>
        <v>1854</v>
      </c>
      <c r="BF252" s="191">
        <f t="shared" si="85"/>
        <v>0</v>
      </c>
      <c r="BG252" s="191">
        <f t="shared" si="86"/>
        <v>0</v>
      </c>
      <c r="BH252" s="191">
        <f t="shared" si="87"/>
        <v>0</v>
      </c>
      <c r="BI252" s="191">
        <f t="shared" si="88"/>
        <v>0</v>
      </c>
      <c r="BJ252" s="13" t="s">
        <v>78</v>
      </c>
      <c r="BK252" s="191">
        <f t="shared" si="89"/>
        <v>1854</v>
      </c>
      <c r="BL252" s="13" t="s">
        <v>195</v>
      </c>
      <c r="BM252" s="190" t="s">
        <v>569</v>
      </c>
    </row>
    <row r="253" spans="1:65" s="1" customFormat="1" ht="24.2" customHeight="1">
      <c r="A253" s="30"/>
      <c r="B253" s="31"/>
      <c r="C253" s="192" t="s">
        <v>570</v>
      </c>
      <c r="D253" s="192" t="s">
        <v>159</v>
      </c>
      <c r="E253" s="193" t="s">
        <v>571</v>
      </c>
      <c r="F253" s="194" t="s">
        <v>572</v>
      </c>
      <c r="G253" s="195" t="s">
        <v>166</v>
      </c>
      <c r="H253" s="196">
        <v>6</v>
      </c>
      <c r="I253" s="197">
        <v>1780</v>
      </c>
      <c r="J253" s="198">
        <f t="shared" si="80"/>
        <v>10680</v>
      </c>
      <c r="K253" s="199"/>
      <c r="L253" s="200"/>
      <c r="M253" s="201" t="s">
        <v>1</v>
      </c>
      <c r="N253" s="202" t="s">
        <v>38</v>
      </c>
      <c r="O253" s="67"/>
      <c r="P253" s="188">
        <f t="shared" si="81"/>
        <v>0</v>
      </c>
      <c r="Q253" s="188">
        <v>8.0000000000000004E-4</v>
      </c>
      <c r="R253" s="188">
        <f t="shared" si="82"/>
        <v>4.8000000000000004E-3</v>
      </c>
      <c r="S253" s="188">
        <v>0</v>
      </c>
      <c r="T253" s="189">
        <f t="shared" si="8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90" t="s">
        <v>261</v>
      </c>
      <c r="AT253" s="190" t="s">
        <v>159</v>
      </c>
      <c r="AU253" s="190" t="s">
        <v>80</v>
      </c>
      <c r="AY253" s="13" t="s">
        <v>123</v>
      </c>
      <c r="BE253" s="191">
        <f t="shared" si="84"/>
        <v>10680</v>
      </c>
      <c r="BF253" s="191">
        <f t="shared" si="85"/>
        <v>0</v>
      </c>
      <c r="BG253" s="191">
        <f t="shared" si="86"/>
        <v>0</v>
      </c>
      <c r="BH253" s="191">
        <f t="shared" si="87"/>
        <v>0</v>
      </c>
      <c r="BI253" s="191">
        <f t="shared" si="88"/>
        <v>0</v>
      </c>
      <c r="BJ253" s="13" t="s">
        <v>78</v>
      </c>
      <c r="BK253" s="191">
        <f t="shared" si="89"/>
        <v>10680</v>
      </c>
      <c r="BL253" s="13" t="s">
        <v>195</v>
      </c>
      <c r="BM253" s="190" t="s">
        <v>573</v>
      </c>
    </row>
    <row r="254" spans="1:65" s="1" customFormat="1" ht="37.9" customHeight="1">
      <c r="A254" s="30"/>
      <c r="B254" s="31"/>
      <c r="C254" s="178" t="s">
        <v>574</v>
      </c>
      <c r="D254" s="178" t="s">
        <v>126</v>
      </c>
      <c r="E254" s="179" t="s">
        <v>575</v>
      </c>
      <c r="F254" s="180" t="s">
        <v>576</v>
      </c>
      <c r="G254" s="181" t="s">
        <v>179</v>
      </c>
      <c r="H254" s="182">
        <v>18</v>
      </c>
      <c r="I254" s="183">
        <v>874</v>
      </c>
      <c r="J254" s="184">
        <f t="shared" si="80"/>
        <v>15732</v>
      </c>
      <c r="K254" s="185"/>
      <c r="L254" s="35"/>
      <c r="M254" s="186" t="s">
        <v>1</v>
      </c>
      <c r="N254" s="187" t="s">
        <v>38</v>
      </c>
      <c r="O254" s="67"/>
      <c r="P254" s="188">
        <f t="shared" si="81"/>
        <v>0</v>
      </c>
      <c r="Q254" s="188">
        <v>3.4399999999999999E-3</v>
      </c>
      <c r="R254" s="188">
        <f t="shared" si="82"/>
        <v>6.1919999999999996E-2</v>
      </c>
      <c r="S254" s="188">
        <v>0</v>
      </c>
      <c r="T254" s="189">
        <f t="shared" si="8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90" t="s">
        <v>195</v>
      </c>
      <c r="AT254" s="190" t="s">
        <v>126</v>
      </c>
      <c r="AU254" s="190" t="s">
        <v>80</v>
      </c>
      <c r="AY254" s="13" t="s">
        <v>123</v>
      </c>
      <c r="BE254" s="191">
        <f t="shared" si="84"/>
        <v>15732</v>
      </c>
      <c r="BF254" s="191">
        <f t="shared" si="85"/>
        <v>0</v>
      </c>
      <c r="BG254" s="191">
        <f t="shared" si="86"/>
        <v>0</v>
      </c>
      <c r="BH254" s="191">
        <f t="shared" si="87"/>
        <v>0</v>
      </c>
      <c r="BI254" s="191">
        <f t="shared" si="88"/>
        <v>0</v>
      </c>
      <c r="BJ254" s="13" t="s">
        <v>78</v>
      </c>
      <c r="BK254" s="191">
        <f t="shared" si="89"/>
        <v>15732</v>
      </c>
      <c r="BL254" s="13" t="s">
        <v>195</v>
      </c>
      <c r="BM254" s="190" t="s">
        <v>577</v>
      </c>
    </row>
    <row r="255" spans="1:65" s="1" customFormat="1" ht="16.5" customHeight="1">
      <c r="A255" s="30"/>
      <c r="B255" s="31"/>
      <c r="C255" s="192" t="s">
        <v>578</v>
      </c>
      <c r="D255" s="192" t="s">
        <v>159</v>
      </c>
      <c r="E255" s="193" t="s">
        <v>579</v>
      </c>
      <c r="F255" s="194" t="s">
        <v>580</v>
      </c>
      <c r="G255" s="195" t="s">
        <v>179</v>
      </c>
      <c r="H255" s="196">
        <v>18</v>
      </c>
      <c r="I255" s="197">
        <v>217</v>
      </c>
      <c r="J255" s="198">
        <f t="shared" si="80"/>
        <v>3906</v>
      </c>
      <c r="K255" s="199"/>
      <c r="L255" s="200"/>
      <c r="M255" s="201" t="s">
        <v>1</v>
      </c>
      <c r="N255" s="202" t="s">
        <v>38</v>
      </c>
      <c r="O255" s="67"/>
      <c r="P255" s="188">
        <f t="shared" si="81"/>
        <v>0</v>
      </c>
      <c r="Q255" s="188">
        <v>1.8E-3</v>
      </c>
      <c r="R255" s="188">
        <f t="shared" si="82"/>
        <v>3.2399999999999998E-2</v>
      </c>
      <c r="S255" s="188">
        <v>0</v>
      </c>
      <c r="T255" s="189">
        <f t="shared" si="8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90" t="s">
        <v>261</v>
      </c>
      <c r="AT255" s="190" t="s">
        <v>159</v>
      </c>
      <c r="AU255" s="190" t="s">
        <v>80</v>
      </c>
      <c r="AY255" s="13" t="s">
        <v>123</v>
      </c>
      <c r="BE255" s="191">
        <f t="shared" si="84"/>
        <v>3906</v>
      </c>
      <c r="BF255" s="191">
        <f t="shared" si="85"/>
        <v>0</v>
      </c>
      <c r="BG255" s="191">
        <f t="shared" si="86"/>
        <v>0</v>
      </c>
      <c r="BH255" s="191">
        <f t="shared" si="87"/>
        <v>0</v>
      </c>
      <c r="BI255" s="191">
        <f t="shared" si="88"/>
        <v>0</v>
      </c>
      <c r="BJ255" s="13" t="s">
        <v>78</v>
      </c>
      <c r="BK255" s="191">
        <f t="shared" si="89"/>
        <v>3906</v>
      </c>
      <c r="BL255" s="13" t="s">
        <v>195</v>
      </c>
      <c r="BM255" s="190" t="s">
        <v>581</v>
      </c>
    </row>
    <row r="256" spans="1:65" s="1" customFormat="1" ht="16.5" customHeight="1">
      <c r="A256" s="30"/>
      <c r="B256" s="31"/>
      <c r="C256" s="192" t="s">
        <v>582</v>
      </c>
      <c r="D256" s="192" t="s">
        <v>159</v>
      </c>
      <c r="E256" s="193" t="s">
        <v>583</v>
      </c>
      <c r="F256" s="194" t="s">
        <v>584</v>
      </c>
      <c r="G256" s="195" t="s">
        <v>166</v>
      </c>
      <c r="H256" s="196">
        <v>10</v>
      </c>
      <c r="I256" s="197">
        <v>63.9</v>
      </c>
      <c r="J256" s="198">
        <f t="shared" si="80"/>
        <v>639</v>
      </c>
      <c r="K256" s="199"/>
      <c r="L256" s="200"/>
      <c r="M256" s="201" t="s">
        <v>1</v>
      </c>
      <c r="N256" s="202" t="s">
        <v>38</v>
      </c>
      <c r="O256" s="67"/>
      <c r="P256" s="188">
        <f t="shared" si="81"/>
        <v>0</v>
      </c>
      <c r="Q256" s="188">
        <v>1E-4</v>
      </c>
      <c r="R256" s="188">
        <f t="shared" si="82"/>
        <v>1E-3</v>
      </c>
      <c r="S256" s="188">
        <v>0</v>
      </c>
      <c r="T256" s="189">
        <f t="shared" si="8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90" t="s">
        <v>261</v>
      </c>
      <c r="AT256" s="190" t="s">
        <v>159</v>
      </c>
      <c r="AU256" s="190" t="s">
        <v>80</v>
      </c>
      <c r="AY256" s="13" t="s">
        <v>123</v>
      </c>
      <c r="BE256" s="191">
        <f t="shared" si="84"/>
        <v>639</v>
      </c>
      <c r="BF256" s="191">
        <f t="shared" si="85"/>
        <v>0</v>
      </c>
      <c r="BG256" s="191">
        <f t="shared" si="86"/>
        <v>0</v>
      </c>
      <c r="BH256" s="191">
        <f t="shared" si="87"/>
        <v>0</v>
      </c>
      <c r="BI256" s="191">
        <f t="shared" si="88"/>
        <v>0</v>
      </c>
      <c r="BJ256" s="13" t="s">
        <v>78</v>
      </c>
      <c r="BK256" s="191">
        <f t="shared" si="89"/>
        <v>639</v>
      </c>
      <c r="BL256" s="13" t="s">
        <v>195</v>
      </c>
      <c r="BM256" s="190" t="s">
        <v>585</v>
      </c>
    </row>
    <row r="257" spans="1:65" s="1" customFormat="1" ht="37.9" customHeight="1">
      <c r="A257" s="30"/>
      <c r="B257" s="31"/>
      <c r="C257" s="178" t="s">
        <v>586</v>
      </c>
      <c r="D257" s="178" t="s">
        <v>126</v>
      </c>
      <c r="E257" s="179" t="s">
        <v>587</v>
      </c>
      <c r="F257" s="180" t="s">
        <v>588</v>
      </c>
      <c r="G257" s="181" t="s">
        <v>166</v>
      </c>
      <c r="H257" s="182">
        <v>12</v>
      </c>
      <c r="I257" s="183">
        <v>160</v>
      </c>
      <c r="J257" s="184">
        <f t="shared" si="80"/>
        <v>1920</v>
      </c>
      <c r="K257" s="185"/>
      <c r="L257" s="35"/>
      <c r="M257" s="186" t="s">
        <v>1</v>
      </c>
      <c r="N257" s="187" t="s">
        <v>38</v>
      </c>
      <c r="O257" s="67"/>
      <c r="P257" s="188">
        <f t="shared" si="81"/>
        <v>0</v>
      </c>
      <c r="Q257" s="188">
        <v>0</v>
      </c>
      <c r="R257" s="188">
        <f t="shared" si="82"/>
        <v>0</v>
      </c>
      <c r="S257" s="188">
        <v>0</v>
      </c>
      <c r="T257" s="189">
        <f t="shared" si="8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90" t="s">
        <v>195</v>
      </c>
      <c r="AT257" s="190" t="s">
        <v>126</v>
      </c>
      <c r="AU257" s="190" t="s">
        <v>80</v>
      </c>
      <c r="AY257" s="13" t="s">
        <v>123</v>
      </c>
      <c r="BE257" s="191">
        <f t="shared" si="84"/>
        <v>1920</v>
      </c>
      <c r="BF257" s="191">
        <f t="shared" si="85"/>
        <v>0</v>
      </c>
      <c r="BG257" s="191">
        <f t="shared" si="86"/>
        <v>0</v>
      </c>
      <c r="BH257" s="191">
        <f t="shared" si="87"/>
        <v>0</v>
      </c>
      <c r="BI257" s="191">
        <f t="shared" si="88"/>
        <v>0</v>
      </c>
      <c r="BJ257" s="13" t="s">
        <v>78</v>
      </c>
      <c r="BK257" s="191">
        <f t="shared" si="89"/>
        <v>1920</v>
      </c>
      <c r="BL257" s="13" t="s">
        <v>195</v>
      </c>
      <c r="BM257" s="190" t="s">
        <v>589</v>
      </c>
    </row>
    <row r="258" spans="1:65" s="1" customFormat="1" ht="24.2" customHeight="1">
      <c r="A258" s="30"/>
      <c r="B258" s="31"/>
      <c r="C258" s="192" t="s">
        <v>590</v>
      </c>
      <c r="D258" s="192" t="s">
        <v>159</v>
      </c>
      <c r="E258" s="193" t="s">
        <v>591</v>
      </c>
      <c r="F258" s="194" t="s">
        <v>592</v>
      </c>
      <c r="G258" s="195" t="s">
        <v>166</v>
      </c>
      <c r="H258" s="196">
        <v>12</v>
      </c>
      <c r="I258" s="197">
        <v>276</v>
      </c>
      <c r="J258" s="198">
        <f t="shared" si="80"/>
        <v>3312</v>
      </c>
      <c r="K258" s="199"/>
      <c r="L258" s="200"/>
      <c r="M258" s="201" t="s">
        <v>1</v>
      </c>
      <c r="N258" s="202" t="s">
        <v>38</v>
      </c>
      <c r="O258" s="67"/>
      <c r="P258" s="188">
        <f t="shared" si="81"/>
        <v>0</v>
      </c>
      <c r="Q258" s="188">
        <v>5.0000000000000001E-4</v>
      </c>
      <c r="R258" s="188">
        <f t="shared" si="82"/>
        <v>6.0000000000000001E-3</v>
      </c>
      <c r="S258" s="188">
        <v>0</v>
      </c>
      <c r="T258" s="189">
        <f t="shared" si="8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90" t="s">
        <v>261</v>
      </c>
      <c r="AT258" s="190" t="s">
        <v>159</v>
      </c>
      <c r="AU258" s="190" t="s">
        <v>80</v>
      </c>
      <c r="AY258" s="13" t="s">
        <v>123</v>
      </c>
      <c r="BE258" s="191">
        <f t="shared" si="84"/>
        <v>3312</v>
      </c>
      <c r="BF258" s="191">
        <f t="shared" si="85"/>
        <v>0</v>
      </c>
      <c r="BG258" s="191">
        <f t="shared" si="86"/>
        <v>0</v>
      </c>
      <c r="BH258" s="191">
        <f t="shared" si="87"/>
        <v>0</v>
      </c>
      <c r="BI258" s="191">
        <f t="shared" si="88"/>
        <v>0</v>
      </c>
      <c r="BJ258" s="13" t="s">
        <v>78</v>
      </c>
      <c r="BK258" s="191">
        <f t="shared" si="89"/>
        <v>3312</v>
      </c>
      <c r="BL258" s="13" t="s">
        <v>195</v>
      </c>
      <c r="BM258" s="190" t="s">
        <v>593</v>
      </c>
    </row>
    <row r="259" spans="1:65" s="1" customFormat="1" ht="33" customHeight="1">
      <c r="A259" s="30"/>
      <c r="B259" s="31"/>
      <c r="C259" s="178" t="s">
        <v>594</v>
      </c>
      <c r="D259" s="178" t="s">
        <v>126</v>
      </c>
      <c r="E259" s="179" t="s">
        <v>595</v>
      </c>
      <c r="F259" s="180" t="s">
        <v>596</v>
      </c>
      <c r="G259" s="181" t="s">
        <v>179</v>
      </c>
      <c r="H259" s="182">
        <v>12</v>
      </c>
      <c r="I259" s="183">
        <v>148</v>
      </c>
      <c r="J259" s="184">
        <f t="shared" si="80"/>
        <v>1776</v>
      </c>
      <c r="K259" s="185"/>
      <c r="L259" s="35"/>
      <c r="M259" s="186" t="s">
        <v>1</v>
      </c>
      <c r="N259" s="187" t="s">
        <v>38</v>
      </c>
      <c r="O259" s="67"/>
      <c r="P259" s="188">
        <f t="shared" si="81"/>
        <v>0</v>
      </c>
      <c r="Q259" s="188">
        <v>2.2000000000000001E-4</v>
      </c>
      <c r="R259" s="188">
        <f t="shared" si="82"/>
        <v>2.64E-3</v>
      </c>
      <c r="S259" s="188">
        <v>0</v>
      </c>
      <c r="T259" s="189">
        <f t="shared" si="8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90" t="s">
        <v>195</v>
      </c>
      <c r="AT259" s="190" t="s">
        <v>126</v>
      </c>
      <c r="AU259" s="190" t="s">
        <v>80</v>
      </c>
      <c r="AY259" s="13" t="s">
        <v>123</v>
      </c>
      <c r="BE259" s="191">
        <f t="shared" si="84"/>
        <v>1776</v>
      </c>
      <c r="BF259" s="191">
        <f t="shared" si="85"/>
        <v>0</v>
      </c>
      <c r="BG259" s="191">
        <f t="shared" si="86"/>
        <v>0</v>
      </c>
      <c r="BH259" s="191">
        <f t="shared" si="87"/>
        <v>0</v>
      </c>
      <c r="BI259" s="191">
        <f t="shared" si="88"/>
        <v>0</v>
      </c>
      <c r="BJ259" s="13" t="s">
        <v>78</v>
      </c>
      <c r="BK259" s="191">
        <f t="shared" si="89"/>
        <v>1776</v>
      </c>
      <c r="BL259" s="13" t="s">
        <v>195</v>
      </c>
      <c r="BM259" s="190" t="s">
        <v>597</v>
      </c>
    </row>
    <row r="260" spans="1:65" s="1" customFormat="1" ht="49.15" customHeight="1">
      <c r="A260" s="30"/>
      <c r="B260" s="31"/>
      <c r="C260" s="178" t="s">
        <v>598</v>
      </c>
      <c r="D260" s="178" t="s">
        <v>126</v>
      </c>
      <c r="E260" s="179" t="s">
        <v>599</v>
      </c>
      <c r="F260" s="180" t="s">
        <v>600</v>
      </c>
      <c r="G260" s="181" t="s">
        <v>156</v>
      </c>
      <c r="H260" s="182">
        <v>0.115</v>
      </c>
      <c r="I260" s="183">
        <v>3320</v>
      </c>
      <c r="J260" s="184">
        <f t="shared" si="80"/>
        <v>381.8</v>
      </c>
      <c r="K260" s="185"/>
      <c r="L260" s="35"/>
      <c r="M260" s="186" t="s">
        <v>1</v>
      </c>
      <c r="N260" s="187" t="s">
        <v>38</v>
      </c>
      <c r="O260" s="67"/>
      <c r="P260" s="188">
        <f t="shared" si="81"/>
        <v>0</v>
      </c>
      <c r="Q260" s="188">
        <v>0</v>
      </c>
      <c r="R260" s="188">
        <f t="shared" si="82"/>
        <v>0</v>
      </c>
      <c r="S260" s="188">
        <v>0</v>
      </c>
      <c r="T260" s="189">
        <f t="shared" si="8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90" t="s">
        <v>195</v>
      </c>
      <c r="AT260" s="190" t="s">
        <v>126</v>
      </c>
      <c r="AU260" s="190" t="s">
        <v>80</v>
      </c>
      <c r="AY260" s="13" t="s">
        <v>123</v>
      </c>
      <c r="BE260" s="191">
        <f t="shared" si="84"/>
        <v>381.8</v>
      </c>
      <c r="BF260" s="191">
        <f t="shared" si="85"/>
        <v>0</v>
      </c>
      <c r="BG260" s="191">
        <f t="shared" si="86"/>
        <v>0</v>
      </c>
      <c r="BH260" s="191">
        <f t="shared" si="87"/>
        <v>0</v>
      </c>
      <c r="BI260" s="191">
        <f t="shared" si="88"/>
        <v>0</v>
      </c>
      <c r="BJ260" s="13" t="s">
        <v>78</v>
      </c>
      <c r="BK260" s="191">
        <f t="shared" si="89"/>
        <v>381.8</v>
      </c>
      <c r="BL260" s="13" t="s">
        <v>195</v>
      </c>
      <c r="BM260" s="190" t="s">
        <v>601</v>
      </c>
    </row>
    <row r="261" spans="1:65" s="11" customFormat="1" ht="22.9" customHeight="1">
      <c r="B261" s="162"/>
      <c r="C261" s="163"/>
      <c r="D261" s="164" t="s">
        <v>72</v>
      </c>
      <c r="E261" s="176" t="s">
        <v>602</v>
      </c>
      <c r="F261" s="176" t="s">
        <v>603</v>
      </c>
      <c r="G261" s="163"/>
      <c r="H261" s="163"/>
      <c r="I261" s="166"/>
      <c r="J261" s="177">
        <f>BK261</f>
        <v>61415.92</v>
      </c>
      <c r="K261" s="163"/>
      <c r="L261" s="168"/>
      <c r="M261" s="169"/>
      <c r="N261" s="170"/>
      <c r="O261" s="170"/>
      <c r="P261" s="171">
        <f>SUM(P262:P267)</f>
        <v>0</v>
      </c>
      <c r="Q261" s="170"/>
      <c r="R261" s="171">
        <f>SUM(R262:R267)</f>
        <v>0.222</v>
      </c>
      <c r="S261" s="170"/>
      <c r="T261" s="172">
        <f>SUM(T262:T267)</f>
        <v>0</v>
      </c>
      <c r="AR261" s="173" t="s">
        <v>80</v>
      </c>
      <c r="AT261" s="174" t="s">
        <v>72</v>
      </c>
      <c r="AU261" s="174" t="s">
        <v>78</v>
      </c>
      <c r="AY261" s="173" t="s">
        <v>123</v>
      </c>
      <c r="BK261" s="175">
        <f>SUM(BK262:BK267)</f>
        <v>61415.92</v>
      </c>
    </row>
    <row r="262" spans="1:65" s="1" customFormat="1" ht="37.9" customHeight="1">
      <c r="A262" s="30"/>
      <c r="B262" s="31"/>
      <c r="C262" s="178" t="s">
        <v>604</v>
      </c>
      <c r="D262" s="178" t="s">
        <v>126</v>
      </c>
      <c r="E262" s="179" t="s">
        <v>605</v>
      </c>
      <c r="F262" s="180" t="s">
        <v>606</v>
      </c>
      <c r="G262" s="181" t="s">
        <v>166</v>
      </c>
      <c r="H262" s="182">
        <v>14</v>
      </c>
      <c r="I262" s="183">
        <v>858</v>
      </c>
      <c r="J262" s="184">
        <f t="shared" ref="J262:J267" si="90">ROUND(I262*H262,2)</f>
        <v>12012</v>
      </c>
      <c r="K262" s="185"/>
      <c r="L262" s="35"/>
      <c r="M262" s="186" t="s">
        <v>1</v>
      </c>
      <c r="N262" s="187" t="s">
        <v>38</v>
      </c>
      <c r="O262" s="67"/>
      <c r="P262" s="188">
        <f t="shared" ref="P262:P267" si="91">O262*H262</f>
        <v>0</v>
      </c>
      <c r="Q262" s="188">
        <v>0</v>
      </c>
      <c r="R262" s="188">
        <f t="shared" ref="R262:R267" si="92">Q262*H262</f>
        <v>0</v>
      </c>
      <c r="S262" s="188">
        <v>0</v>
      </c>
      <c r="T262" s="189">
        <f t="shared" ref="T262:T267" si="93"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90" t="s">
        <v>195</v>
      </c>
      <c r="AT262" s="190" t="s">
        <v>126</v>
      </c>
      <c r="AU262" s="190" t="s">
        <v>80</v>
      </c>
      <c r="AY262" s="13" t="s">
        <v>123</v>
      </c>
      <c r="BE262" s="191">
        <f t="shared" ref="BE262:BE267" si="94">IF(N262="základní",J262,0)</f>
        <v>12012</v>
      </c>
      <c r="BF262" s="191">
        <f t="shared" ref="BF262:BF267" si="95">IF(N262="snížená",J262,0)</f>
        <v>0</v>
      </c>
      <c r="BG262" s="191">
        <f t="shared" ref="BG262:BG267" si="96">IF(N262="zákl. přenesená",J262,0)</f>
        <v>0</v>
      </c>
      <c r="BH262" s="191">
        <f t="shared" ref="BH262:BH267" si="97">IF(N262="sníž. přenesená",J262,0)</f>
        <v>0</v>
      </c>
      <c r="BI262" s="191">
        <f t="shared" ref="BI262:BI267" si="98">IF(N262="nulová",J262,0)</f>
        <v>0</v>
      </c>
      <c r="BJ262" s="13" t="s">
        <v>78</v>
      </c>
      <c r="BK262" s="191">
        <f t="shared" ref="BK262:BK267" si="99">ROUND(I262*H262,2)</f>
        <v>12012</v>
      </c>
      <c r="BL262" s="13" t="s">
        <v>195</v>
      </c>
      <c r="BM262" s="190" t="s">
        <v>607</v>
      </c>
    </row>
    <row r="263" spans="1:65" s="1" customFormat="1" ht="24.2" customHeight="1">
      <c r="A263" s="30"/>
      <c r="B263" s="31"/>
      <c r="C263" s="192" t="s">
        <v>608</v>
      </c>
      <c r="D263" s="192" t="s">
        <v>159</v>
      </c>
      <c r="E263" s="193" t="s">
        <v>609</v>
      </c>
      <c r="F263" s="194" t="s">
        <v>610</v>
      </c>
      <c r="G263" s="195" t="s">
        <v>166</v>
      </c>
      <c r="H263" s="196">
        <v>10</v>
      </c>
      <c r="I263" s="197">
        <v>2920</v>
      </c>
      <c r="J263" s="198">
        <f t="shared" si="90"/>
        <v>29200</v>
      </c>
      <c r="K263" s="199"/>
      <c r="L263" s="200"/>
      <c r="M263" s="201" t="s">
        <v>1</v>
      </c>
      <c r="N263" s="202" t="s">
        <v>38</v>
      </c>
      <c r="O263" s="67"/>
      <c r="P263" s="188">
        <f t="shared" si="91"/>
        <v>0</v>
      </c>
      <c r="Q263" s="188">
        <v>1.2999999999999999E-2</v>
      </c>
      <c r="R263" s="188">
        <f t="shared" si="92"/>
        <v>0.13</v>
      </c>
      <c r="S263" s="188">
        <v>0</v>
      </c>
      <c r="T263" s="189">
        <f t="shared" si="93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90" t="s">
        <v>261</v>
      </c>
      <c r="AT263" s="190" t="s">
        <v>159</v>
      </c>
      <c r="AU263" s="190" t="s">
        <v>80</v>
      </c>
      <c r="AY263" s="13" t="s">
        <v>123</v>
      </c>
      <c r="BE263" s="191">
        <f t="shared" si="94"/>
        <v>29200</v>
      </c>
      <c r="BF263" s="191">
        <f t="shared" si="95"/>
        <v>0</v>
      </c>
      <c r="BG263" s="191">
        <f t="shared" si="96"/>
        <v>0</v>
      </c>
      <c r="BH263" s="191">
        <f t="shared" si="97"/>
        <v>0</v>
      </c>
      <c r="BI263" s="191">
        <f t="shared" si="98"/>
        <v>0</v>
      </c>
      <c r="BJ263" s="13" t="s">
        <v>78</v>
      </c>
      <c r="BK263" s="191">
        <f t="shared" si="99"/>
        <v>29200</v>
      </c>
      <c r="BL263" s="13" t="s">
        <v>195</v>
      </c>
      <c r="BM263" s="190" t="s">
        <v>611</v>
      </c>
    </row>
    <row r="264" spans="1:65" s="1" customFormat="1" ht="24.2" customHeight="1">
      <c r="A264" s="30"/>
      <c r="B264" s="31"/>
      <c r="C264" s="192" t="s">
        <v>612</v>
      </c>
      <c r="D264" s="192" t="s">
        <v>159</v>
      </c>
      <c r="E264" s="193" t="s">
        <v>613</v>
      </c>
      <c r="F264" s="194" t="s">
        <v>614</v>
      </c>
      <c r="G264" s="195" t="s">
        <v>166</v>
      </c>
      <c r="H264" s="196">
        <v>4</v>
      </c>
      <c r="I264" s="197">
        <v>2940</v>
      </c>
      <c r="J264" s="198">
        <f t="shared" si="90"/>
        <v>11760</v>
      </c>
      <c r="K264" s="199"/>
      <c r="L264" s="200"/>
      <c r="M264" s="201" t="s">
        <v>1</v>
      </c>
      <c r="N264" s="202" t="s">
        <v>38</v>
      </c>
      <c r="O264" s="67"/>
      <c r="P264" s="188">
        <f t="shared" si="91"/>
        <v>0</v>
      </c>
      <c r="Q264" s="188">
        <v>1.4500000000000001E-2</v>
      </c>
      <c r="R264" s="188">
        <f t="shared" si="92"/>
        <v>5.8000000000000003E-2</v>
      </c>
      <c r="S264" s="188">
        <v>0</v>
      </c>
      <c r="T264" s="189">
        <f t="shared" si="93"/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90" t="s">
        <v>261</v>
      </c>
      <c r="AT264" s="190" t="s">
        <v>159</v>
      </c>
      <c r="AU264" s="190" t="s">
        <v>80</v>
      </c>
      <c r="AY264" s="13" t="s">
        <v>123</v>
      </c>
      <c r="BE264" s="191">
        <f t="shared" si="94"/>
        <v>11760</v>
      </c>
      <c r="BF264" s="191">
        <f t="shared" si="95"/>
        <v>0</v>
      </c>
      <c r="BG264" s="191">
        <f t="shared" si="96"/>
        <v>0</v>
      </c>
      <c r="BH264" s="191">
        <f t="shared" si="97"/>
        <v>0</v>
      </c>
      <c r="BI264" s="191">
        <f t="shared" si="98"/>
        <v>0</v>
      </c>
      <c r="BJ264" s="13" t="s">
        <v>78</v>
      </c>
      <c r="BK264" s="191">
        <f t="shared" si="99"/>
        <v>11760</v>
      </c>
      <c r="BL264" s="13" t="s">
        <v>195</v>
      </c>
      <c r="BM264" s="190" t="s">
        <v>615</v>
      </c>
    </row>
    <row r="265" spans="1:65" s="1" customFormat="1" ht="37.9" customHeight="1">
      <c r="A265" s="30"/>
      <c r="B265" s="31"/>
      <c r="C265" s="178" t="s">
        <v>616</v>
      </c>
      <c r="D265" s="178" t="s">
        <v>126</v>
      </c>
      <c r="E265" s="179" t="s">
        <v>617</v>
      </c>
      <c r="F265" s="180" t="s">
        <v>618</v>
      </c>
      <c r="G265" s="181" t="s">
        <v>166</v>
      </c>
      <c r="H265" s="182">
        <v>2</v>
      </c>
      <c r="I265" s="183">
        <v>931</v>
      </c>
      <c r="J265" s="184">
        <f t="shared" si="90"/>
        <v>1862</v>
      </c>
      <c r="K265" s="185"/>
      <c r="L265" s="35"/>
      <c r="M265" s="186" t="s">
        <v>1</v>
      </c>
      <c r="N265" s="187" t="s">
        <v>38</v>
      </c>
      <c r="O265" s="67"/>
      <c r="P265" s="188">
        <f t="shared" si="91"/>
        <v>0</v>
      </c>
      <c r="Q265" s="188">
        <v>0</v>
      </c>
      <c r="R265" s="188">
        <f t="shared" si="92"/>
        <v>0</v>
      </c>
      <c r="S265" s="188">
        <v>0</v>
      </c>
      <c r="T265" s="189">
        <f t="shared" si="93"/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90" t="s">
        <v>195</v>
      </c>
      <c r="AT265" s="190" t="s">
        <v>126</v>
      </c>
      <c r="AU265" s="190" t="s">
        <v>80</v>
      </c>
      <c r="AY265" s="13" t="s">
        <v>123</v>
      </c>
      <c r="BE265" s="191">
        <f t="shared" si="94"/>
        <v>1862</v>
      </c>
      <c r="BF265" s="191">
        <f t="shared" si="95"/>
        <v>0</v>
      </c>
      <c r="BG265" s="191">
        <f t="shared" si="96"/>
        <v>0</v>
      </c>
      <c r="BH265" s="191">
        <f t="shared" si="97"/>
        <v>0</v>
      </c>
      <c r="BI265" s="191">
        <f t="shared" si="98"/>
        <v>0</v>
      </c>
      <c r="BJ265" s="13" t="s">
        <v>78</v>
      </c>
      <c r="BK265" s="191">
        <f t="shared" si="99"/>
        <v>1862</v>
      </c>
      <c r="BL265" s="13" t="s">
        <v>195</v>
      </c>
      <c r="BM265" s="190" t="s">
        <v>619</v>
      </c>
    </row>
    <row r="266" spans="1:65" s="1" customFormat="1" ht="24.2" customHeight="1">
      <c r="A266" s="30"/>
      <c r="B266" s="31"/>
      <c r="C266" s="192" t="s">
        <v>620</v>
      </c>
      <c r="D266" s="192" t="s">
        <v>159</v>
      </c>
      <c r="E266" s="193" t="s">
        <v>621</v>
      </c>
      <c r="F266" s="194" t="s">
        <v>622</v>
      </c>
      <c r="G266" s="195" t="s">
        <v>166</v>
      </c>
      <c r="H266" s="196">
        <v>2</v>
      </c>
      <c r="I266" s="197">
        <v>3140</v>
      </c>
      <c r="J266" s="198">
        <f t="shared" si="90"/>
        <v>6280</v>
      </c>
      <c r="K266" s="199"/>
      <c r="L266" s="200"/>
      <c r="M266" s="201" t="s">
        <v>1</v>
      </c>
      <c r="N266" s="202" t="s">
        <v>38</v>
      </c>
      <c r="O266" s="67"/>
      <c r="P266" s="188">
        <f t="shared" si="91"/>
        <v>0</v>
      </c>
      <c r="Q266" s="188">
        <v>1.7000000000000001E-2</v>
      </c>
      <c r="R266" s="188">
        <f t="shared" si="92"/>
        <v>3.4000000000000002E-2</v>
      </c>
      <c r="S266" s="188">
        <v>0</v>
      </c>
      <c r="T266" s="189">
        <f t="shared" si="93"/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90" t="s">
        <v>261</v>
      </c>
      <c r="AT266" s="190" t="s">
        <v>159</v>
      </c>
      <c r="AU266" s="190" t="s">
        <v>80</v>
      </c>
      <c r="AY266" s="13" t="s">
        <v>123</v>
      </c>
      <c r="BE266" s="191">
        <f t="shared" si="94"/>
        <v>6280</v>
      </c>
      <c r="BF266" s="191">
        <f t="shared" si="95"/>
        <v>0</v>
      </c>
      <c r="BG266" s="191">
        <f t="shared" si="96"/>
        <v>0</v>
      </c>
      <c r="BH266" s="191">
        <f t="shared" si="97"/>
        <v>0</v>
      </c>
      <c r="BI266" s="191">
        <f t="shared" si="98"/>
        <v>0</v>
      </c>
      <c r="BJ266" s="13" t="s">
        <v>78</v>
      </c>
      <c r="BK266" s="191">
        <f t="shared" si="99"/>
        <v>6280</v>
      </c>
      <c r="BL266" s="13" t="s">
        <v>195</v>
      </c>
      <c r="BM266" s="190" t="s">
        <v>623</v>
      </c>
    </row>
    <row r="267" spans="1:65" s="1" customFormat="1" ht="49.15" customHeight="1">
      <c r="A267" s="30"/>
      <c r="B267" s="31"/>
      <c r="C267" s="178" t="s">
        <v>624</v>
      </c>
      <c r="D267" s="178" t="s">
        <v>126</v>
      </c>
      <c r="E267" s="179" t="s">
        <v>625</v>
      </c>
      <c r="F267" s="180" t="s">
        <v>626</v>
      </c>
      <c r="G267" s="181" t="s">
        <v>156</v>
      </c>
      <c r="H267" s="182">
        <v>0.222</v>
      </c>
      <c r="I267" s="183">
        <v>1360</v>
      </c>
      <c r="J267" s="184">
        <f t="shared" si="90"/>
        <v>301.92</v>
      </c>
      <c r="K267" s="185"/>
      <c r="L267" s="35"/>
      <c r="M267" s="186" t="s">
        <v>1</v>
      </c>
      <c r="N267" s="187" t="s">
        <v>38</v>
      </c>
      <c r="O267" s="67"/>
      <c r="P267" s="188">
        <f t="shared" si="91"/>
        <v>0</v>
      </c>
      <c r="Q267" s="188">
        <v>0</v>
      </c>
      <c r="R267" s="188">
        <f t="shared" si="92"/>
        <v>0</v>
      </c>
      <c r="S267" s="188">
        <v>0</v>
      </c>
      <c r="T267" s="189">
        <f t="shared" si="93"/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90" t="s">
        <v>195</v>
      </c>
      <c r="AT267" s="190" t="s">
        <v>126</v>
      </c>
      <c r="AU267" s="190" t="s">
        <v>80</v>
      </c>
      <c r="AY267" s="13" t="s">
        <v>123</v>
      </c>
      <c r="BE267" s="191">
        <f t="shared" si="94"/>
        <v>301.92</v>
      </c>
      <c r="BF267" s="191">
        <f t="shared" si="95"/>
        <v>0</v>
      </c>
      <c r="BG267" s="191">
        <f t="shared" si="96"/>
        <v>0</v>
      </c>
      <c r="BH267" s="191">
        <f t="shared" si="97"/>
        <v>0</v>
      </c>
      <c r="BI267" s="191">
        <f t="shared" si="98"/>
        <v>0</v>
      </c>
      <c r="BJ267" s="13" t="s">
        <v>78</v>
      </c>
      <c r="BK267" s="191">
        <f t="shared" si="99"/>
        <v>301.92</v>
      </c>
      <c r="BL267" s="13" t="s">
        <v>195</v>
      </c>
      <c r="BM267" s="190" t="s">
        <v>627</v>
      </c>
    </row>
    <row r="268" spans="1:65" s="11" customFormat="1" ht="22.9" customHeight="1">
      <c r="B268" s="162"/>
      <c r="C268" s="163"/>
      <c r="D268" s="164" t="s">
        <v>72</v>
      </c>
      <c r="E268" s="176" t="s">
        <v>628</v>
      </c>
      <c r="F268" s="176" t="s">
        <v>629</v>
      </c>
      <c r="G268" s="163"/>
      <c r="H268" s="163"/>
      <c r="I268" s="166"/>
      <c r="J268" s="177">
        <f>BK268</f>
        <v>27044.1</v>
      </c>
      <c r="K268" s="163"/>
      <c r="L268" s="168"/>
      <c r="M268" s="169"/>
      <c r="N268" s="170"/>
      <c r="O268" s="170"/>
      <c r="P268" s="171">
        <f>P269</f>
        <v>0</v>
      </c>
      <c r="Q268" s="170"/>
      <c r="R268" s="171">
        <f>R269</f>
        <v>0</v>
      </c>
      <c r="S268" s="170"/>
      <c r="T268" s="172">
        <f>T269</f>
        <v>1.0746</v>
      </c>
      <c r="AR268" s="173" t="s">
        <v>80</v>
      </c>
      <c r="AT268" s="174" t="s">
        <v>72</v>
      </c>
      <c r="AU268" s="174" t="s">
        <v>78</v>
      </c>
      <c r="AY268" s="173" t="s">
        <v>123</v>
      </c>
      <c r="BK268" s="175">
        <f>BK269</f>
        <v>27044.1</v>
      </c>
    </row>
    <row r="269" spans="1:65" s="1" customFormat="1" ht="21.75" customHeight="1">
      <c r="A269" s="30"/>
      <c r="B269" s="31"/>
      <c r="C269" s="178" t="s">
        <v>630</v>
      </c>
      <c r="D269" s="178" t="s">
        <v>126</v>
      </c>
      <c r="E269" s="179" t="s">
        <v>631</v>
      </c>
      <c r="F269" s="180" t="s">
        <v>632</v>
      </c>
      <c r="G269" s="181" t="s">
        <v>171</v>
      </c>
      <c r="H269" s="182">
        <v>59.7</v>
      </c>
      <c r="I269" s="183">
        <v>453</v>
      </c>
      <c r="J269" s="184">
        <f>ROUND(I269*H269,2)</f>
        <v>27044.1</v>
      </c>
      <c r="K269" s="185"/>
      <c r="L269" s="35"/>
      <c r="M269" s="186" t="s">
        <v>1</v>
      </c>
      <c r="N269" s="187" t="s">
        <v>38</v>
      </c>
      <c r="O269" s="67"/>
      <c r="P269" s="188">
        <f>O269*H269</f>
        <v>0</v>
      </c>
      <c r="Q269" s="188">
        <v>0</v>
      </c>
      <c r="R269" s="188">
        <f>Q269*H269</f>
        <v>0</v>
      </c>
      <c r="S269" s="188">
        <v>1.7999999999999999E-2</v>
      </c>
      <c r="T269" s="189">
        <f>S269*H269</f>
        <v>1.0746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90" t="s">
        <v>195</v>
      </c>
      <c r="AT269" s="190" t="s">
        <v>126</v>
      </c>
      <c r="AU269" s="190" t="s">
        <v>80</v>
      </c>
      <c r="AY269" s="13" t="s">
        <v>123</v>
      </c>
      <c r="BE269" s="191">
        <f>IF(N269="základní",J269,0)</f>
        <v>27044.1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3" t="s">
        <v>78</v>
      </c>
      <c r="BK269" s="191">
        <f>ROUND(I269*H269,2)</f>
        <v>27044.1</v>
      </c>
      <c r="BL269" s="13" t="s">
        <v>195</v>
      </c>
      <c r="BM269" s="190" t="s">
        <v>633</v>
      </c>
    </row>
    <row r="270" spans="1:65" s="11" customFormat="1" ht="22.9" customHeight="1">
      <c r="B270" s="162"/>
      <c r="C270" s="163"/>
      <c r="D270" s="164" t="s">
        <v>72</v>
      </c>
      <c r="E270" s="176" t="s">
        <v>634</v>
      </c>
      <c r="F270" s="176" t="s">
        <v>635</v>
      </c>
      <c r="G270" s="163"/>
      <c r="H270" s="163"/>
      <c r="I270" s="166"/>
      <c r="J270" s="177">
        <f>BK270</f>
        <v>122723.81</v>
      </c>
      <c r="K270" s="163"/>
      <c r="L270" s="168"/>
      <c r="M270" s="169"/>
      <c r="N270" s="170"/>
      <c r="O270" s="170"/>
      <c r="P270" s="171">
        <f>SUM(P271:P276)</f>
        <v>0</v>
      </c>
      <c r="Q270" s="170"/>
      <c r="R270" s="171">
        <f>SUM(R271:R276)</f>
        <v>2.1538284999999999</v>
      </c>
      <c r="S270" s="170"/>
      <c r="T270" s="172">
        <f>SUM(T271:T276)</f>
        <v>0</v>
      </c>
      <c r="AR270" s="173" t="s">
        <v>80</v>
      </c>
      <c r="AT270" s="174" t="s">
        <v>72</v>
      </c>
      <c r="AU270" s="174" t="s">
        <v>78</v>
      </c>
      <c r="AY270" s="173" t="s">
        <v>123</v>
      </c>
      <c r="BK270" s="175">
        <f>SUM(BK271:BK276)</f>
        <v>122723.81</v>
      </c>
    </row>
    <row r="271" spans="1:65" s="1" customFormat="1" ht="24.2" customHeight="1">
      <c r="A271" s="30"/>
      <c r="B271" s="31"/>
      <c r="C271" s="178" t="s">
        <v>636</v>
      </c>
      <c r="D271" s="178" t="s">
        <v>126</v>
      </c>
      <c r="E271" s="179" t="s">
        <v>637</v>
      </c>
      <c r="F271" s="180" t="s">
        <v>638</v>
      </c>
      <c r="G271" s="181" t="s">
        <v>171</v>
      </c>
      <c r="H271" s="182">
        <v>68.22</v>
      </c>
      <c r="I271" s="183">
        <v>50</v>
      </c>
      <c r="J271" s="184">
        <f t="shared" ref="J271:J276" si="100">ROUND(I271*H271,2)</f>
        <v>3411</v>
      </c>
      <c r="K271" s="185"/>
      <c r="L271" s="35"/>
      <c r="M271" s="186" t="s">
        <v>1</v>
      </c>
      <c r="N271" s="187" t="s">
        <v>38</v>
      </c>
      <c r="O271" s="67"/>
      <c r="P271" s="188">
        <f t="shared" ref="P271:P276" si="101">O271*H271</f>
        <v>0</v>
      </c>
      <c r="Q271" s="188">
        <v>2.9999999999999997E-4</v>
      </c>
      <c r="R271" s="188">
        <f t="shared" ref="R271:R276" si="102">Q271*H271</f>
        <v>2.0465999999999998E-2</v>
      </c>
      <c r="S271" s="188">
        <v>0</v>
      </c>
      <c r="T271" s="189">
        <f t="shared" ref="T271:T276" si="103"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90" t="s">
        <v>195</v>
      </c>
      <c r="AT271" s="190" t="s">
        <v>126</v>
      </c>
      <c r="AU271" s="190" t="s">
        <v>80</v>
      </c>
      <c r="AY271" s="13" t="s">
        <v>123</v>
      </c>
      <c r="BE271" s="191">
        <f t="shared" ref="BE271:BE276" si="104">IF(N271="základní",J271,0)</f>
        <v>3411</v>
      </c>
      <c r="BF271" s="191">
        <f t="shared" ref="BF271:BF276" si="105">IF(N271="snížená",J271,0)</f>
        <v>0</v>
      </c>
      <c r="BG271" s="191">
        <f t="shared" ref="BG271:BG276" si="106">IF(N271="zákl. přenesená",J271,0)</f>
        <v>0</v>
      </c>
      <c r="BH271" s="191">
        <f t="shared" ref="BH271:BH276" si="107">IF(N271="sníž. přenesená",J271,0)</f>
        <v>0</v>
      </c>
      <c r="BI271" s="191">
        <f t="shared" ref="BI271:BI276" si="108">IF(N271="nulová",J271,0)</f>
        <v>0</v>
      </c>
      <c r="BJ271" s="13" t="s">
        <v>78</v>
      </c>
      <c r="BK271" s="191">
        <f t="shared" ref="BK271:BK276" si="109">ROUND(I271*H271,2)</f>
        <v>3411</v>
      </c>
      <c r="BL271" s="13" t="s">
        <v>195</v>
      </c>
      <c r="BM271" s="190" t="s">
        <v>639</v>
      </c>
    </row>
    <row r="272" spans="1:65" s="1" customFormat="1" ht="37.9" customHeight="1">
      <c r="A272" s="30"/>
      <c r="B272" s="31"/>
      <c r="C272" s="178" t="s">
        <v>640</v>
      </c>
      <c r="D272" s="178" t="s">
        <v>126</v>
      </c>
      <c r="E272" s="179" t="s">
        <v>641</v>
      </c>
      <c r="F272" s="180" t="s">
        <v>642</v>
      </c>
      <c r="G272" s="181" t="s">
        <v>179</v>
      </c>
      <c r="H272" s="182">
        <v>46.2</v>
      </c>
      <c r="I272" s="183">
        <v>134</v>
      </c>
      <c r="J272" s="184">
        <f t="shared" si="100"/>
        <v>6190.8</v>
      </c>
      <c r="K272" s="185"/>
      <c r="L272" s="35"/>
      <c r="M272" s="186" t="s">
        <v>1</v>
      </c>
      <c r="N272" s="187" t="s">
        <v>38</v>
      </c>
      <c r="O272" s="67"/>
      <c r="P272" s="188">
        <f t="shared" si="101"/>
        <v>0</v>
      </c>
      <c r="Q272" s="188">
        <v>4.2999999999999999E-4</v>
      </c>
      <c r="R272" s="188">
        <f t="shared" si="102"/>
        <v>1.9866000000000002E-2</v>
      </c>
      <c r="S272" s="188">
        <v>0</v>
      </c>
      <c r="T272" s="189">
        <f t="shared" si="103"/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90" t="s">
        <v>195</v>
      </c>
      <c r="AT272" s="190" t="s">
        <v>126</v>
      </c>
      <c r="AU272" s="190" t="s">
        <v>80</v>
      </c>
      <c r="AY272" s="13" t="s">
        <v>123</v>
      </c>
      <c r="BE272" s="191">
        <f t="shared" si="104"/>
        <v>6190.8</v>
      </c>
      <c r="BF272" s="191">
        <f t="shared" si="105"/>
        <v>0</v>
      </c>
      <c r="BG272" s="191">
        <f t="shared" si="106"/>
        <v>0</v>
      </c>
      <c r="BH272" s="191">
        <f t="shared" si="107"/>
        <v>0</v>
      </c>
      <c r="BI272" s="191">
        <f t="shared" si="108"/>
        <v>0</v>
      </c>
      <c r="BJ272" s="13" t="s">
        <v>78</v>
      </c>
      <c r="BK272" s="191">
        <f t="shared" si="109"/>
        <v>6190.8</v>
      </c>
      <c r="BL272" s="13" t="s">
        <v>195</v>
      </c>
      <c r="BM272" s="190" t="s">
        <v>643</v>
      </c>
    </row>
    <row r="273" spans="1:65" s="1" customFormat="1" ht="24.2" customHeight="1">
      <c r="A273" s="30"/>
      <c r="B273" s="31"/>
      <c r="C273" s="192" t="s">
        <v>644</v>
      </c>
      <c r="D273" s="192" t="s">
        <v>159</v>
      </c>
      <c r="E273" s="193" t="s">
        <v>645</v>
      </c>
      <c r="F273" s="194" t="s">
        <v>646</v>
      </c>
      <c r="G273" s="195" t="s">
        <v>179</v>
      </c>
      <c r="H273" s="196">
        <v>51</v>
      </c>
      <c r="I273" s="197">
        <v>507</v>
      </c>
      <c r="J273" s="198">
        <f t="shared" si="100"/>
        <v>25857</v>
      </c>
      <c r="K273" s="199"/>
      <c r="L273" s="200"/>
      <c r="M273" s="201" t="s">
        <v>1</v>
      </c>
      <c r="N273" s="202" t="s">
        <v>38</v>
      </c>
      <c r="O273" s="67"/>
      <c r="P273" s="188">
        <f t="shared" si="101"/>
        <v>0</v>
      </c>
      <c r="Q273" s="188">
        <v>1.98E-3</v>
      </c>
      <c r="R273" s="188">
        <f t="shared" si="102"/>
        <v>0.10098</v>
      </c>
      <c r="S273" s="188">
        <v>0</v>
      </c>
      <c r="T273" s="189">
        <f t="shared" si="103"/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90" t="s">
        <v>261</v>
      </c>
      <c r="AT273" s="190" t="s">
        <v>159</v>
      </c>
      <c r="AU273" s="190" t="s">
        <v>80</v>
      </c>
      <c r="AY273" s="13" t="s">
        <v>123</v>
      </c>
      <c r="BE273" s="191">
        <f t="shared" si="104"/>
        <v>25857</v>
      </c>
      <c r="BF273" s="191">
        <f t="shared" si="105"/>
        <v>0</v>
      </c>
      <c r="BG273" s="191">
        <f t="shared" si="106"/>
        <v>0</v>
      </c>
      <c r="BH273" s="191">
        <f t="shared" si="107"/>
        <v>0</v>
      </c>
      <c r="BI273" s="191">
        <f t="shared" si="108"/>
        <v>0</v>
      </c>
      <c r="BJ273" s="13" t="s">
        <v>78</v>
      </c>
      <c r="BK273" s="191">
        <f t="shared" si="109"/>
        <v>25857</v>
      </c>
      <c r="BL273" s="13" t="s">
        <v>195</v>
      </c>
      <c r="BM273" s="190" t="s">
        <v>647</v>
      </c>
    </row>
    <row r="274" spans="1:65" s="1" customFormat="1" ht="37.9" customHeight="1">
      <c r="A274" s="30"/>
      <c r="B274" s="31"/>
      <c r="C274" s="178" t="s">
        <v>648</v>
      </c>
      <c r="D274" s="178" t="s">
        <v>126</v>
      </c>
      <c r="E274" s="179" t="s">
        <v>649</v>
      </c>
      <c r="F274" s="180" t="s">
        <v>650</v>
      </c>
      <c r="G274" s="181" t="s">
        <v>171</v>
      </c>
      <c r="H274" s="182">
        <v>68.224999999999994</v>
      </c>
      <c r="I274" s="183">
        <v>650</v>
      </c>
      <c r="J274" s="184">
        <f t="shared" si="100"/>
        <v>44346.25</v>
      </c>
      <c r="K274" s="185"/>
      <c r="L274" s="35"/>
      <c r="M274" s="186" t="s">
        <v>1</v>
      </c>
      <c r="N274" s="187" t="s">
        <v>38</v>
      </c>
      <c r="O274" s="67"/>
      <c r="P274" s="188">
        <f t="shared" si="101"/>
        <v>0</v>
      </c>
      <c r="Q274" s="188">
        <v>5.3E-3</v>
      </c>
      <c r="R274" s="188">
        <f t="shared" si="102"/>
        <v>0.36159249999999998</v>
      </c>
      <c r="S274" s="188">
        <v>0</v>
      </c>
      <c r="T274" s="189">
        <f t="shared" si="103"/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90" t="s">
        <v>195</v>
      </c>
      <c r="AT274" s="190" t="s">
        <v>126</v>
      </c>
      <c r="AU274" s="190" t="s">
        <v>80</v>
      </c>
      <c r="AY274" s="13" t="s">
        <v>123</v>
      </c>
      <c r="BE274" s="191">
        <f t="shared" si="104"/>
        <v>44346.25</v>
      </c>
      <c r="BF274" s="191">
        <f t="shared" si="105"/>
        <v>0</v>
      </c>
      <c r="BG274" s="191">
        <f t="shared" si="106"/>
        <v>0</v>
      </c>
      <c r="BH274" s="191">
        <f t="shared" si="107"/>
        <v>0</v>
      </c>
      <c r="BI274" s="191">
        <f t="shared" si="108"/>
        <v>0</v>
      </c>
      <c r="BJ274" s="13" t="s">
        <v>78</v>
      </c>
      <c r="BK274" s="191">
        <f t="shared" si="109"/>
        <v>44346.25</v>
      </c>
      <c r="BL274" s="13" t="s">
        <v>195</v>
      </c>
      <c r="BM274" s="190" t="s">
        <v>651</v>
      </c>
    </row>
    <row r="275" spans="1:65" s="1" customFormat="1" ht="37.9" customHeight="1">
      <c r="A275" s="30"/>
      <c r="B275" s="31"/>
      <c r="C275" s="192" t="s">
        <v>652</v>
      </c>
      <c r="D275" s="192" t="s">
        <v>159</v>
      </c>
      <c r="E275" s="193" t="s">
        <v>653</v>
      </c>
      <c r="F275" s="194" t="s">
        <v>654</v>
      </c>
      <c r="G275" s="195" t="s">
        <v>171</v>
      </c>
      <c r="H275" s="196">
        <v>75.042000000000002</v>
      </c>
      <c r="I275" s="197">
        <v>550</v>
      </c>
      <c r="J275" s="198">
        <f t="shared" si="100"/>
        <v>41273.1</v>
      </c>
      <c r="K275" s="199"/>
      <c r="L275" s="200"/>
      <c r="M275" s="201" t="s">
        <v>1</v>
      </c>
      <c r="N275" s="202" t="s">
        <v>38</v>
      </c>
      <c r="O275" s="67"/>
      <c r="P275" s="188">
        <f t="shared" si="101"/>
        <v>0</v>
      </c>
      <c r="Q275" s="188">
        <v>2.1999999999999999E-2</v>
      </c>
      <c r="R275" s="188">
        <f t="shared" si="102"/>
        <v>1.6509239999999998</v>
      </c>
      <c r="S275" s="188">
        <v>0</v>
      </c>
      <c r="T275" s="189">
        <f t="shared" si="103"/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90" t="s">
        <v>261</v>
      </c>
      <c r="AT275" s="190" t="s">
        <v>159</v>
      </c>
      <c r="AU275" s="190" t="s">
        <v>80</v>
      </c>
      <c r="AY275" s="13" t="s">
        <v>123</v>
      </c>
      <c r="BE275" s="191">
        <f t="shared" si="104"/>
        <v>41273.1</v>
      </c>
      <c r="BF275" s="191">
        <f t="shared" si="105"/>
        <v>0</v>
      </c>
      <c r="BG275" s="191">
        <f t="shared" si="106"/>
        <v>0</v>
      </c>
      <c r="BH275" s="191">
        <f t="shared" si="107"/>
        <v>0</v>
      </c>
      <c r="BI275" s="191">
        <f t="shared" si="108"/>
        <v>0</v>
      </c>
      <c r="BJ275" s="13" t="s">
        <v>78</v>
      </c>
      <c r="BK275" s="191">
        <f t="shared" si="109"/>
        <v>41273.1</v>
      </c>
      <c r="BL275" s="13" t="s">
        <v>195</v>
      </c>
      <c r="BM275" s="190" t="s">
        <v>655</v>
      </c>
    </row>
    <row r="276" spans="1:65" s="1" customFormat="1" ht="44.25" customHeight="1">
      <c r="A276" s="30"/>
      <c r="B276" s="31"/>
      <c r="C276" s="178" t="s">
        <v>656</v>
      </c>
      <c r="D276" s="178" t="s">
        <v>126</v>
      </c>
      <c r="E276" s="179" t="s">
        <v>657</v>
      </c>
      <c r="F276" s="180" t="s">
        <v>658</v>
      </c>
      <c r="G276" s="181" t="s">
        <v>156</v>
      </c>
      <c r="H276" s="182">
        <v>2.1539999999999999</v>
      </c>
      <c r="I276" s="183">
        <v>764</v>
      </c>
      <c r="J276" s="184">
        <f t="shared" si="100"/>
        <v>1645.66</v>
      </c>
      <c r="K276" s="185"/>
      <c r="L276" s="35"/>
      <c r="M276" s="186" t="s">
        <v>1</v>
      </c>
      <c r="N276" s="187" t="s">
        <v>38</v>
      </c>
      <c r="O276" s="67"/>
      <c r="P276" s="188">
        <f t="shared" si="101"/>
        <v>0</v>
      </c>
      <c r="Q276" s="188">
        <v>0</v>
      </c>
      <c r="R276" s="188">
        <f t="shared" si="102"/>
        <v>0</v>
      </c>
      <c r="S276" s="188">
        <v>0</v>
      </c>
      <c r="T276" s="189">
        <f t="shared" si="103"/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90" t="s">
        <v>195</v>
      </c>
      <c r="AT276" s="190" t="s">
        <v>126</v>
      </c>
      <c r="AU276" s="190" t="s">
        <v>80</v>
      </c>
      <c r="AY276" s="13" t="s">
        <v>123</v>
      </c>
      <c r="BE276" s="191">
        <f t="shared" si="104"/>
        <v>1645.66</v>
      </c>
      <c r="BF276" s="191">
        <f t="shared" si="105"/>
        <v>0</v>
      </c>
      <c r="BG276" s="191">
        <f t="shared" si="106"/>
        <v>0</v>
      </c>
      <c r="BH276" s="191">
        <f t="shared" si="107"/>
        <v>0</v>
      </c>
      <c r="BI276" s="191">
        <f t="shared" si="108"/>
        <v>0</v>
      </c>
      <c r="BJ276" s="13" t="s">
        <v>78</v>
      </c>
      <c r="BK276" s="191">
        <f t="shared" si="109"/>
        <v>1645.66</v>
      </c>
      <c r="BL276" s="13" t="s">
        <v>195</v>
      </c>
      <c r="BM276" s="190" t="s">
        <v>659</v>
      </c>
    </row>
    <row r="277" spans="1:65" s="11" customFormat="1" ht="22.9" customHeight="1">
      <c r="B277" s="162"/>
      <c r="C277" s="163"/>
      <c r="D277" s="164" t="s">
        <v>72</v>
      </c>
      <c r="E277" s="176" t="s">
        <v>660</v>
      </c>
      <c r="F277" s="176" t="s">
        <v>661</v>
      </c>
      <c r="G277" s="163"/>
      <c r="H277" s="163"/>
      <c r="I277" s="166"/>
      <c r="J277" s="177">
        <f>BK277</f>
        <v>162636.75000000003</v>
      </c>
      <c r="K277" s="163"/>
      <c r="L277" s="168"/>
      <c r="M277" s="169"/>
      <c r="N277" s="170"/>
      <c r="O277" s="170"/>
      <c r="P277" s="171">
        <f>SUM(P278:P286)</f>
        <v>0</v>
      </c>
      <c r="Q277" s="170"/>
      <c r="R277" s="171">
        <f>SUM(R278:R286)</f>
        <v>2.7433603999999998</v>
      </c>
      <c r="S277" s="170"/>
      <c r="T277" s="172">
        <f>SUM(T278:T286)</f>
        <v>0</v>
      </c>
      <c r="AR277" s="173" t="s">
        <v>80</v>
      </c>
      <c r="AT277" s="174" t="s">
        <v>72</v>
      </c>
      <c r="AU277" s="174" t="s">
        <v>78</v>
      </c>
      <c r="AY277" s="173" t="s">
        <v>123</v>
      </c>
      <c r="BK277" s="175">
        <f>SUM(BK278:BK286)</f>
        <v>162636.75000000003</v>
      </c>
    </row>
    <row r="278" spans="1:65" s="1" customFormat="1" ht="24.2" customHeight="1">
      <c r="A278" s="30"/>
      <c r="B278" s="31"/>
      <c r="C278" s="178" t="s">
        <v>662</v>
      </c>
      <c r="D278" s="178" t="s">
        <v>126</v>
      </c>
      <c r="E278" s="179" t="s">
        <v>663</v>
      </c>
      <c r="F278" s="180" t="s">
        <v>664</v>
      </c>
      <c r="G278" s="181" t="s">
        <v>171</v>
      </c>
      <c r="H278" s="182">
        <v>120.24</v>
      </c>
      <c r="I278" s="183">
        <v>50</v>
      </c>
      <c r="J278" s="184">
        <f t="shared" ref="J278:J286" si="110">ROUND(I278*H278,2)</f>
        <v>6012</v>
      </c>
      <c r="K278" s="185"/>
      <c r="L278" s="35"/>
      <c r="M278" s="186" t="s">
        <v>1</v>
      </c>
      <c r="N278" s="187" t="s">
        <v>38</v>
      </c>
      <c r="O278" s="67"/>
      <c r="P278" s="188">
        <f t="shared" ref="P278:P286" si="111">O278*H278</f>
        <v>0</v>
      </c>
      <c r="Q278" s="188">
        <v>2.9999999999999997E-4</v>
      </c>
      <c r="R278" s="188">
        <f t="shared" ref="R278:R286" si="112">Q278*H278</f>
        <v>3.6071999999999993E-2</v>
      </c>
      <c r="S278" s="188">
        <v>0</v>
      </c>
      <c r="T278" s="189">
        <f t="shared" ref="T278:T286" si="113"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90" t="s">
        <v>195</v>
      </c>
      <c r="AT278" s="190" t="s">
        <v>126</v>
      </c>
      <c r="AU278" s="190" t="s">
        <v>80</v>
      </c>
      <c r="AY278" s="13" t="s">
        <v>123</v>
      </c>
      <c r="BE278" s="191">
        <f t="shared" ref="BE278:BE286" si="114">IF(N278="základní",J278,0)</f>
        <v>6012</v>
      </c>
      <c r="BF278" s="191">
        <f t="shared" ref="BF278:BF286" si="115">IF(N278="snížená",J278,0)</f>
        <v>0</v>
      </c>
      <c r="BG278" s="191">
        <f t="shared" ref="BG278:BG286" si="116">IF(N278="zákl. přenesená",J278,0)</f>
        <v>0</v>
      </c>
      <c r="BH278" s="191">
        <f t="shared" ref="BH278:BH286" si="117">IF(N278="sníž. přenesená",J278,0)</f>
        <v>0</v>
      </c>
      <c r="BI278" s="191">
        <f t="shared" ref="BI278:BI286" si="118">IF(N278="nulová",J278,0)</f>
        <v>0</v>
      </c>
      <c r="BJ278" s="13" t="s">
        <v>78</v>
      </c>
      <c r="BK278" s="191">
        <f t="shared" ref="BK278:BK286" si="119">ROUND(I278*H278,2)</f>
        <v>6012</v>
      </c>
      <c r="BL278" s="13" t="s">
        <v>195</v>
      </c>
      <c r="BM278" s="190" t="s">
        <v>665</v>
      </c>
    </row>
    <row r="279" spans="1:65" s="1" customFormat="1" ht="37.9" customHeight="1">
      <c r="A279" s="30"/>
      <c r="B279" s="31"/>
      <c r="C279" s="178" t="s">
        <v>666</v>
      </c>
      <c r="D279" s="178" t="s">
        <v>126</v>
      </c>
      <c r="E279" s="179" t="s">
        <v>667</v>
      </c>
      <c r="F279" s="180" t="s">
        <v>668</v>
      </c>
      <c r="G279" s="181" t="s">
        <v>171</v>
      </c>
      <c r="H279" s="182">
        <v>120.24</v>
      </c>
      <c r="I279" s="183">
        <v>700</v>
      </c>
      <c r="J279" s="184">
        <f t="shared" si="110"/>
        <v>84168</v>
      </c>
      <c r="K279" s="185"/>
      <c r="L279" s="35"/>
      <c r="M279" s="186" t="s">
        <v>1</v>
      </c>
      <c r="N279" s="187" t="s">
        <v>38</v>
      </c>
      <c r="O279" s="67"/>
      <c r="P279" s="188">
        <f t="shared" si="111"/>
        <v>0</v>
      </c>
      <c r="Q279" s="188">
        <v>5.3E-3</v>
      </c>
      <c r="R279" s="188">
        <f t="shared" si="112"/>
        <v>0.63727199999999995</v>
      </c>
      <c r="S279" s="188">
        <v>0</v>
      </c>
      <c r="T279" s="189">
        <f t="shared" si="113"/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90" t="s">
        <v>195</v>
      </c>
      <c r="AT279" s="190" t="s">
        <v>126</v>
      </c>
      <c r="AU279" s="190" t="s">
        <v>80</v>
      </c>
      <c r="AY279" s="13" t="s">
        <v>123</v>
      </c>
      <c r="BE279" s="191">
        <f t="shared" si="114"/>
        <v>84168</v>
      </c>
      <c r="BF279" s="191">
        <f t="shared" si="115"/>
        <v>0</v>
      </c>
      <c r="BG279" s="191">
        <f t="shared" si="116"/>
        <v>0</v>
      </c>
      <c r="BH279" s="191">
        <f t="shared" si="117"/>
        <v>0</v>
      </c>
      <c r="BI279" s="191">
        <f t="shared" si="118"/>
        <v>0</v>
      </c>
      <c r="BJ279" s="13" t="s">
        <v>78</v>
      </c>
      <c r="BK279" s="191">
        <f t="shared" si="119"/>
        <v>84168</v>
      </c>
      <c r="BL279" s="13" t="s">
        <v>195</v>
      </c>
      <c r="BM279" s="190" t="s">
        <v>669</v>
      </c>
    </row>
    <row r="280" spans="1:65" s="1" customFormat="1" ht="16.5" customHeight="1">
      <c r="A280" s="30"/>
      <c r="B280" s="31"/>
      <c r="C280" s="192" t="s">
        <v>670</v>
      </c>
      <c r="D280" s="192" t="s">
        <v>159</v>
      </c>
      <c r="E280" s="193" t="s">
        <v>671</v>
      </c>
      <c r="F280" s="194" t="s">
        <v>672</v>
      </c>
      <c r="G280" s="195" t="s">
        <v>171</v>
      </c>
      <c r="H280" s="196">
        <v>132.26400000000001</v>
      </c>
      <c r="I280" s="197">
        <v>400</v>
      </c>
      <c r="J280" s="198">
        <f t="shared" si="110"/>
        <v>52905.599999999999</v>
      </c>
      <c r="K280" s="199"/>
      <c r="L280" s="200"/>
      <c r="M280" s="201" t="s">
        <v>1</v>
      </c>
      <c r="N280" s="202" t="s">
        <v>38</v>
      </c>
      <c r="O280" s="67"/>
      <c r="P280" s="188">
        <f t="shared" si="111"/>
        <v>0</v>
      </c>
      <c r="Q280" s="188">
        <v>1.26E-2</v>
      </c>
      <c r="R280" s="188">
        <f t="shared" si="112"/>
        <v>1.6665264000000002</v>
      </c>
      <c r="S280" s="188">
        <v>0</v>
      </c>
      <c r="T280" s="189">
        <f t="shared" si="113"/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90" t="s">
        <v>261</v>
      </c>
      <c r="AT280" s="190" t="s">
        <v>159</v>
      </c>
      <c r="AU280" s="190" t="s">
        <v>80</v>
      </c>
      <c r="AY280" s="13" t="s">
        <v>123</v>
      </c>
      <c r="BE280" s="191">
        <f t="shared" si="114"/>
        <v>52905.599999999999</v>
      </c>
      <c r="BF280" s="191">
        <f t="shared" si="115"/>
        <v>0</v>
      </c>
      <c r="BG280" s="191">
        <f t="shared" si="116"/>
        <v>0</v>
      </c>
      <c r="BH280" s="191">
        <f t="shared" si="117"/>
        <v>0</v>
      </c>
      <c r="BI280" s="191">
        <f t="shared" si="118"/>
        <v>0</v>
      </c>
      <c r="BJ280" s="13" t="s">
        <v>78</v>
      </c>
      <c r="BK280" s="191">
        <f t="shared" si="119"/>
        <v>52905.599999999999</v>
      </c>
      <c r="BL280" s="13" t="s">
        <v>195</v>
      </c>
      <c r="BM280" s="190" t="s">
        <v>673</v>
      </c>
    </row>
    <row r="281" spans="1:65" s="1" customFormat="1" ht="33" customHeight="1">
      <c r="A281" s="30"/>
      <c r="B281" s="31"/>
      <c r="C281" s="178" t="s">
        <v>674</v>
      </c>
      <c r="D281" s="178" t="s">
        <v>126</v>
      </c>
      <c r="E281" s="179" t="s">
        <v>675</v>
      </c>
      <c r="F281" s="180" t="s">
        <v>676</v>
      </c>
      <c r="G281" s="181" t="s">
        <v>171</v>
      </c>
      <c r="H281" s="182">
        <v>120.24</v>
      </c>
      <c r="I281" s="183">
        <v>50.7</v>
      </c>
      <c r="J281" s="184">
        <f t="shared" si="110"/>
        <v>6096.17</v>
      </c>
      <c r="K281" s="185"/>
      <c r="L281" s="35"/>
      <c r="M281" s="186" t="s">
        <v>1</v>
      </c>
      <c r="N281" s="187" t="s">
        <v>38</v>
      </c>
      <c r="O281" s="67"/>
      <c r="P281" s="188">
        <f t="shared" si="111"/>
        <v>0</v>
      </c>
      <c r="Q281" s="188">
        <v>0</v>
      </c>
      <c r="R281" s="188">
        <f t="shared" si="112"/>
        <v>0</v>
      </c>
      <c r="S281" s="188">
        <v>0</v>
      </c>
      <c r="T281" s="189">
        <f t="shared" si="113"/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90" t="s">
        <v>195</v>
      </c>
      <c r="AT281" s="190" t="s">
        <v>126</v>
      </c>
      <c r="AU281" s="190" t="s">
        <v>80</v>
      </c>
      <c r="AY281" s="13" t="s">
        <v>123</v>
      </c>
      <c r="BE281" s="191">
        <f t="shared" si="114"/>
        <v>6096.17</v>
      </c>
      <c r="BF281" s="191">
        <f t="shared" si="115"/>
        <v>0</v>
      </c>
      <c r="BG281" s="191">
        <f t="shared" si="116"/>
        <v>0</v>
      </c>
      <c r="BH281" s="191">
        <f t="shared" si="117"/>
        <v>0</v>
      </c>
      <c r="BI281" s="191">
        <f t="shared" si="118"/>
        <v>0</v>
      </c>
      <c r="BJ281" s="13" t="s">
        <v>78</v>
      </c>
      <c r="BK281" s="191">
        <f t="shared" si="119"/>
        <v>6096.17</v>
      </c>
      <c r="BL281" s="13" t="s">
        <v>195</v>
      </c>
      <c r="BM281" s="190" t="s">
        <v>677</v>
      </c>
    </row>
    <row r="282" spans="1:65" s="1" customFormat="1" ht="24.2" customHeight="1">
      <c r="A282" s="30"/>
      <c r="B282" s="31"/>
      <c r="C282" s="178" t="s">
        <v>678</v>
      </c>
      <c r="D282" s="178" t="s">
        <v>126</v>
      </c>
      <c r="E282" s="179" t="s">
        <v>679</v>
      </c>
      <c r="F282" s="180" t="s">
        <v>680</v>
      </c>
      <c r="G282" s="181" t="s">
        <v>179</v>
      </c>
      <c r="H282" s="182">
        <v>30.8</v>
      </c>
      <c r="I282" s="183">
        <v>180</v>
      </c>
      <c r="J282" s="184">
        <f t="shared" si="110"/>
        <v>5544</v>
      </c>
      <c r="K282" s="185"/>
      <c r="L282" s="35"/>
      <c r="M282" s="186" t="s">
        <v>1</v>
      </c>
      <c r="N282" s="187" t="s">
        <v>38</v>
      </c>
      <c r="O282" s="67"/>
      <c r="P282" s="188">
        <f t="shared" si="111"/>
        <v>0</v>
      </c>
      <c r="Q282" s="188">
        <v>6.11E-3</v>
      </c>
      <c r="R282" s="188">
        <f t="shared" si="112"/>
        <v>0.18818799999999999</v>
      </c>
      <c r="S282" s="188">
        <v>0</v>
      </c>
      <c r="T282" s="189">
        <f t="shared" si="113"/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90" t="s">
        <v>195</v>
      </c>
      <c r="AT282" s="190" t="s">
        <v>126</v>
      </c>
      <c r="AU282" s="190" t="s">
        <v>80</v>
      </c>
      <c r="AY282" s="13" t="s">
        <v>123</v>
      </c>
      <c r="BE282" s="191">
        <f t="shared" si="114"/>
        <v>5544</v>
      </c>
      <c r="BF282" s="191">
        <f t="shared" si="115"/>
        <v>0</v>
      </c>
      <c r="BG282" s="191">
        <f t="shared" si="116"/>
        <v>0</v>
      </c>
      <c r="BH282" s="191">
        <f t="shared" si="117"/>
        <v>0</v>
      </c>
      <c r="BI282" s="191">
        <f t="shared" si="118"/>
        <v>0</v>
      </c>
      <c r="BJ282" s="13" t="s">
        <v>78</v>
      </c>
      <c r="BK282" s="191">
        <f t="shared" si="119"/>
        <v>5544</v>
      </c>
      <c r="BL282" s="13" t="s">
        <v>195</v>
      </c>
      <c r="BM282" s="190" t="s">
        <v>681</v>
      </c>
    </row>
    <row r="283" spans="1:65" s="1" customFormat="1" ht="16.5" customHeight="1">
      <c r="A283" s="30"/>
      <c r="B283" s="31"/>
      <c r="C283" s="192" t="s">
        <v>682</v>
      </c>
      <c r="D283" s="192" t="s">
        <v>159</v>
      </c>
      <c r="E283" s="193" t="s">
        <v>683</v>
      </c>
      <c r="F283" s="194" t="s">
        <v>684</v>
      </c>
      <c r="G283" s="195" t="s">
        <v>179</v>
      </c>
      <c r="H283" s="196">
        <v>32.340000000000003</v>
      </c>
      <c r="I283" s="197">
        <v>30.4</v>
      </c>
      <c r="J283" s="198">
        <f t="shared" si="110"/>
        <v>983.14</v>
      </c>
      <c r="K283" s="199"/>
      <c r="L283" s="200"/>
      <c r="M283" s="201" t="s">
        <v>1</v>
      </c>
      <c r="N283" s="202" t="s">
        <v>38</v>
      </c>
      <c r="O283" s="67"/>
      <c r="P283" s="188">
        <f t="shared" si="111"/>
        <v>0</v>
      </c>
      <c r="Q283" s="188">
        <v>2.9999999999999997E-4</v>
      </c>
      <c r="R283" s="188">
        <f t="shared" si="112"/>
        <v>9.7020000000000006E-3</v>
      </c>
      <c r="S283" s="188">
        <v>0</v>
      </c>
      <c r="T283" s="189">
        <f t="shared" si="113"/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90" t="s">
        <v>261</v>
      </c>
      <c r="AT283" s="190" t="s">
        <v>159</v>
      </c>
      <c r="AU283" s="190" t="s">
        <v>80</v>
      </c>
      <c r="AY283" s="13" t="s">
        <v>123</v>
      </c>
      <c r="BE283" s="191">
        <f t="shared" si="114"/>
        <v>983.14</v>
      </c>
      <c r="BF283" s="191">
        <f t="shared" si="115"/>
        <v>0</v>
      </c>
      <c r="BG283" s="191">
        <f t="shared" si="116"/>
        <v>0</v>
      </c>
      <c r="BH283" s="191">
        <f t="shared" si="117"/>
        <v>0</v>
      </c>
      <c r="BI283" s="191">
        <f t="shared" si="118"/>
        <v>0</v>
      </c>
      <c r="BJ283" s="13" t="s">
        <v>78</v>
      </c>
      <c r="BK283" s="191">
        <f t="shared" si="119"/>
        <v>983.14</v>
      </c>
      <c r="BL283" s="13" t="s">
        <v>195</v>
      </c>
      <c r="BM283" s="190" t="s">
        <v>685</v>
      </c>
    </row>
    <row r="284" spans="1:65" s="1" customFormat="1" ht="24.2" customHeight="1">
      <c r="A284" s="30"/>
      <c r="B284" s="31"/>
      <c r="C284" s="178" t="s">
        <v>686</v>
      </c>
      <c r="D284" s="178" t="s">
        <v>126</v>
      </c>
      <c r="E284" s="179" t="s">
        <v>687</v>
      </c>
      <c r="F284" s="180" t="s">
        <v>688</v>
      </c>
      <c r="G284" s="181" t="s">
        <v>179</v>
      </c>
      <c r="H284" s="182">
        <v>32</v>
      </c>
      <c r="I284" s="183">
        <v>119</v>
      </c>
      <c r="J284" s="184">
        <f t="shared" si="110"/>
        <v>3808</v>
      </c>
      <c r="K284" s="185"/>
      <c r="L284" s="35"/>
      <c r="M284" s="186" t="s">
        <v>1</v>
      </c>
      <c r="N284" s="187" t="s">
        <v>38</v>
      </c>
      <c r="O284" s="67"/>
      <c r="P284" s="188">
        <f t="shared" si="111"/>
        <v>0</v>
      </c>
      <c r="Q284" s="188">
        <v>6.11E-3</v>
      </c>
      <c r="R284" s="188">
        <f t="shared" si="112"/>
        <v>0.19552</v>
      </c>
      <c r="S284" s="188">
        <v>0</v>
      </c>
      <c r="T284" s="189">
        <f t="shared" si="113"/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90" t="s">
        <v>195</v>
      </c>
      <c r="AT284" s="190" t="s">
        <v>126</v>
      </c>
      <c r="AU284" s="190" t="s">
        <v>80</v>
      </c>
      <c r="AY284" s="13" t="s">
        <v>123</v>
      </c>
      <c r="BE284" s="191">
        <f t="shared" si="114"/>
        <v>3808</v>
      </c>
      <c r="BF284" s="191">
        <f t="shared" si="115"/>
        <v>0</v>
      </c>
      <c r="BG284" s="191">
        <f t="shared" si="116"/>
        <v>0</v>
      </c>
      <c r="BH284" s="191">
        <f t="shared" si="117"/>
        <v>0</v>
      </c>
      <c r="BI284" s="191">
        <f t="shared" si="118"/>
        <v>0</v>
      </c>
      <c r="BJ284" s="13" t="s">
        <v>78</v>
      </c>
      <c r="BK284" s="191">
        <f t="shared" si="119"/>
        <v>3808</v>
      </c>
      <c r="BL284" s="13" t="s">
        <v>195</v>
      </c>
      <c r="BM284" s="190" t="s">
        <v>689</v>
      </c>
    </row>
    <row r="285" spans="1:65" s="1" customFormat="1" ht="16.5" customHeight="1">
      <c r="A285" s="30"/>
      <c r="B285" s="31"/>
      <c r="C285" s="192" t="s">
        <v>690</v>
      </c>
      <c r="D285" s="192" t="s">
        <v>159</v>
      </c>
      <c r="E285" s="193" t="s">
        <v>691</v>
      </c>
      <c r="F285" s="194" t="s">
        <v>684</v>
      </c>
      <c r="G285" s="195" t="s">
        <v>179</v>
      </c>
      <c r="H285" s="196">
        <v>33.6</v>
      </c>
      <c r="I285" s="197">
        <v>30.4</v>
      </c>
      <c r="J285" s="198">
        <f t="shared" si="110"/>
        <v>1021.44</v>
      </c>
      <c r="K285" s="199"/>
      <c r="L285" s="200"/>
      <c r="M285" s="201" t="s">
        <v>1</v>
      </c>
      <c r="N285" s="202" t="s">
        <v>38</v>
      </c>
      <c r="O285" s="67"/>
      <c r="P285" s="188">
        <f t="shared" si="111"/>
        <v>0</v>
      </c>
      <c r="Q285" s="188">
        <v>2.9999999999999997E-4</v>
      </c>
      <c r="R285" s="188">
        <f t="shared" si="112"/>
        <v>1.0079999999999999E-2</v>
      </c>
      <c r="S285" s="188">
        <v>0</v>
      </c>
      <c r="T285" s="189">
        <f t="shared" si="113"/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90" t="s">
        <v>261</v>
      </c>
      <c r="AT285" s="190" t="s">
        <v>159</v>
      </c>
      <c r="AU285" s="190" t="s">
        <v>80</v>
      </c>
      <c r="AY285" s="13" t="s">
        <v>123</v>
      </c>
      <c r="BE285" s="191">
        <f t="shared" si="114"/>
        <v>1021.44</v>
      </c>
      <c r="BF285" s="191">
        <f t="shared" si="115"/>
        <v>0</v>
      </c>
      <c r="BG285" s="191">
        <f t="shared" si="116"/>
        <v>0</v>
      </c>
      <c r="BH285" s="191">
        <f t="shared" si="117"/>
        <v>0</v>
      </c>
      <c r="BI285" s="191">
        <f t="shared" si="118"/>
        <v>0</v>
      </c>
      <c r="BJ285" s="13" t="s">
        <v>78</v>
      </c>
      <c r="BK285" s="191">
        <f t="shared" si="119"/>
        <v>1021.44</v>
      </c>
      <c r="BL285" s="13" t="s">
        <v>195</v>
      </c>
      <c r="BM285" s="190" t="s">
        <v>692</v>
      </c>
    </row>
    <row r="286" spans="1:65" s="1" customFormat="1" ht="44.25" customHeight="1">
      <c r="A286" s="30"/>
      <c r="B286" s="31"/>
      <c r="C286" s="178" t="s">
        <v>693</v>
      </c>
      <c r="D286" s="178" t="s">
        <v>126</v>
      </c>
      <c r="E286" s="179" t="s">
        <v>694</v>
      </c>
      <c r="F286" s="180" t="s">
        <v>695</v>
      </c>
      <c r="G286" s="181" t="s">
        <v>156</v>
      </c>
      <c r="H286" s="182">
        <v>2.7429999999999999</v>
      </c>
      <c r="I286" s="183">
        <v>765</v>
      </c>
      <c r="J286" s="184">
        <f t="shared" si="110"/>
        <v>2098.4</v>
      </c>
      <c r="K286" s="185"/>
      <c r="L286" s="35"/>
      <c r="M286" s="186" t="s">
        <v>1</v>
      </c>
      <c r="N286" s="187" t="s">
        <v>38</v>
      </c>
      <c r="O286" s="67"/>
      <c r="P286" s="188">
        <f t="shared" si="111"/>
        <v>0</v>
      </c>
      <c r="Q286" s="188">
        <v>0</v>
      </c>
      <c r="R286" s="188">
        <f t="shared" si="112"/>
        <v>0</v>
      </c>
      <c r="S286" s="188">
        <v>0</v>
      </c>
      <c r="T286" s="189">
        <f t="shared" si="113"/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90" t="s">
        <v>195</v>
      </c>
      <c r="AT286" s="190" t="s">
        <v>126</v>
      </c>
      <c r="AU286" s="190" t="s">
        <v>80</v>
      </c>
      <c r="AY286" s="13" t="s">
        <v>123</v>
      </c>
      <c r="BE286" s="191">
        <f t="shared" si="114"/>
        <v>2098.4</v>
      </c>
      <c r="BF286" s="191">
        <f t="shared" si="115"/>
        <v>0</v>
      </c>
      <c r="BG286" s="191">
        <f t="shared" si="116"/>
        <v>0</v>
      </c>
      <c r="BH286" s="191">
        <f t="shared" si="117"/>
        <v>0</v>
      </c>
      <c r="BI286" s="191">
        <f t="shared" si="118"/>
        <v>0</v>
      </c>
      <c r="BJ286" s="13" t="s">
        <v>78</v>
      </c>
      <c r="BK286" s="191">
        <f t="shared" si="119"/>
        <v>2098.4</v>
      </c>
      <c r="BL286" s="13" t="s">
        <v>195</v>
      </c>
      <c r="BM286" s="190" t="s">
        <v>696</v>
      </c>
    </row>
    <row r="287" spans="1:65" s="11" customFormat="1" ht="22.9" customHeight="1">
      <c r="B287" s="162"/>
      <c r="C287" s="163"/>
      <c r="D287" s="164" t="s">
        <v>72</v>
      </c>
      <c r="E287" s="176" t="s">
        <v>697</v>
      </c>
      <c r="F287" s="176" t="s">
        <v>698</v>
      </c>
      <c r="G287" s="163"/>
      <c r="H287" s="163"/>
      <c r="I287" s="166"/>
      <c r="J287" s="177">
        <f>BK287</f>
        <v>4601.75</v>
      </c>
      <c r="K287" s="163"/>
      <c r="L287" s="168"/>
      <c r="M287" s="169"/>
      <c r="N287" s="170"/>
      <c r="O287" s="170"/>
      <c r="P287" s="171">
        <f>SUM(P288:P290)</f>
        <v>0</v>
      </c>
      <c r="Q287" s="170"/>
      <c r="R287" s="171">
        <f>SUM(R288:R290)</f>
        <v>4.4270000000000004E-3</v>
      </c>
      <c r="S287" s="170"/>
      <c r="T287" s="172">
        <f>SUM(T288:T290)</f>
        <v>0</v>
      </c>
      <c r="AR287" s="173" t="s">
        <v>80</v>
      </c>
      <c r="AT287" s="174" t="s">
        <v>72</v>
      </c>
      <c r="AU287" s="174" t="s">
        <v>78</v>
      </c>
      <c r="AY287" s="173" t="s">
        <v>123</v>
      </c>
      <c r="BK287" s="175">
        <f>SUM(BK288:BK290)</f>
        <v>4601.75</v>
      </c>
    </row>
    <row r="288" spans="1:65" s="1" customFormat="1" ht="24.2" customHeight="1">
      <c r="A288" s="30"/>
      <c r="B288" s="31"/>
      <c r="C288" s="178" t="s">
        <v>699</v>
      </c>
      <c r="D288" s="178" t="s">
        <v>126</v>
      </c>
      <c r="E288" s="179" t="s">
        <v>700</v>
      </c>
      <c r="F288" s="180" t="s">
        <v>701</v>
      </c>
      <c r="G288" s="181" t="s">
        <v>171</v>
      </c>
      <c r="H288" s="182">
        <v>11.65</v>
      </c>
      <c r="I288" s="183">
        <v>134</v>
      </c>
      <c r="J288" s="184">
        <f>ROUND(I288*H288,2)</f>
        <v>1561.1</v>
      </c>
      <c r="K288" s="185"/>
      <c r="L288" s="35"/>
      <c r="M288" s="186" t="s">
        <v>1</v>
      </c>
      <c r="N288" s="187" t="s">
        <v>38</v>
      </c>
      <c r="O288" s="67"/>
      <c r="P288" s="188">
        <f>O288*H288</f>
        <v>0</v>
      </c>
      <c r="Q288" s="188">
        <v>1.3999999999999999E-4</v>
      </c>
      <c r="R288" s="188">
        <f>Q288*H288</f>
        <v>1.6309999999999999E-3</v>
      </c>
      <c r="S288" s="188">
        <v>0</v>
      </c>
      <c r="T288" s="189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90" t="s">
        <v>195</v>
      </c>
      <c r="AT288" s="190" t="s">
        <v>126</v>
      </c>
      <c r="AU288" s="190" t="s">
        <v>80</v>
      </c>
      <c r="AY288" s="13" t="s">
        <v>123</v>
      </c>
      <c r="BE288" s="191">
        <f>IF(N288="základní",J288,0)</f>
        <v>1561.1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3" t="s">
        <v>78</v>
      </c>
      <c r="BK288" s="191">
        <f>ROUND(I288*H288,2)</f>
        <v>1561.1</v>
      </c>
      <c r="BL288" s="13" t="s">
        <v>195</v>
      </c>
      <c r="BM288" s="190" t="s">
        <v>702</v>
      </c>
    </row>
    <row r="289" spans="1:65" s="1" customFormat="1" ht="24.2" customHeight="1">
      <c r="A289" s="30"/>
      <c r="B289" s="31"/>
      <c r="C289" s="178" t="s">
        <v>703</v>
      </c>
      <c r="D289" s="178" t="s">
        <v>126</v>
      </c>
      <c r="E289" s="179" t="s">
        <v>704</v>
      </c>
      <c r="F289" s="180" t="s">
        <v>705</v>
      </c>
      <c r="G289" s="181" t="s">
        <v>171</v>
      </c>
      <c r="H289" s="182">
        <v>11.65</v>
      </c>
      <c r="I289" s="183">
        <v>129</v>
      </c>
      <c r="J289" s="184">
        <f>ROUND(I289*H289,2)</f>
        <v>1502.85</v>
      </c>
      <c r="K289" s="185"/>
      <c r="L289" s="35"/>
      <c r="M289" s="186" t="s">
        <v>1</v>
      </c>
      <c r="N289" s="187" t="s">
        <v>38</v>
      </c>
      <c r="O289" s="67"/>
      <c r="P289" s="188">
        <f>O289*H289</f>
        <v>0</v>
      </c>
      <c r="Q289" s="188">
        <v>1.2E-4</v>
      </c>
      <c r="R289" s="188">
        <f>Q289*H289</f>
        <v>1.3980000000000002E-3</v>
      </c>
      <c r="S289" s="188">
        <v>0</v>
      </c>
      <c r="T289" s="189">
        <f>S289*H289</f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90" t="s">
        <v>195</v>
      </c>
      <c r="AT289" s="190" t="s">
        <v>126</v>
      </c>
      <c r="AU289" s="190" t="s">
        <v>80</v>
      </c>
      <c r="AY289" s="13" t="s">
        <v>123</v>
      </c>
      <c r="BE289" s="191">
        <f>IF(N289="základní",J289,0)</f>
        <v>1502.85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3" t="s">
        <v>78</v>
      </c>
      <c r="BK289" s="191">
        <f>ROUND(I289*H289,2)</f>
        <v>1502.85</v>
      </c>
      <c r="BL289" s="13" t="s">
        <v>195</v>
      </c>
      <c r="BM289" s="190" t="s">
        <v>706</v>
      </c>
    </row>
    <row r="290" spans="1:65" s="1" customFormat="1" ht="24.2" customHeight="1">
      <c r="A290" s="30"/>
      <c r="B290" s="31"/>
      <c r="C290" s="178" t="s">
        <v>707</v>
      </c>
      <c r="D290" s="178" t="s">
        <v>126</v>
      </c>
      <c r="E290" s="179" t="s">
        <v>708</v>
      </c>
      <c r="F290" s="180" t="s">
        <v>709</v>
      </c>
      <c r="G290" s="181" t="s">
        <v>171</v>
      </c>
      <c r="H290" s="182">
        <v>11.65</v>
      </c>
      <c r="I290" s="183">
        <v>132</v>
      </c>
      <c r="J290" s="184">
        <f>ROUND(I290*H290,2)</f>
        <v>1537.8</v>
      </c>
      <c r="K290" s="185"/>
      <c r="L290" s="35"/>
      <c r="M290" s="186" t="s">
        <v>1</v>
      </c>
      <c r="N290" s="187" t="s">
        <v>38</v>
      </c>
      <c r="O290" s="67"/>
      <c r="P290" s="188">
        <f>O290*H290</f>
        <v>0</v>
      </c>
      <c r="Q290" s="188">
        <v>1.2E-4</v>
      </c>
      <c r="R290" s="188">
        <f>Q290*H290</f>
        <v>1.3980000000000002E-3</v>
      </c>
      <c r="S290" s="188">
        <v>0</v>
      </c>
      <c r="T290" s="189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90" t="s">
        <v>195</v>
      </c>
      <c r="AT290" s="190" t="s">
        <v>126</v>
      </c>
      <c r="AU290" s="190" t="s">
        <v>80</v>
      </c>
      <c r="AY290" s="13" t="s">
        <v>123</v>
      </c>
      <c r="BE290" s="191">
        <f>IF(N290="základní",J290,0)</f>
        <v>1537.8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3" t="s">
        <v>78</v>
      </c>
      <c r="BK290" s="191">
        <f>ROUND(I290*H290,2)</f>
        <v>1537.8</v>
      </c>
      <c r="BL290" s="13" t="s">
        <v>195</v>
      </c>
      <c r="BM290" s="190" t="s">
        <v>710</v>
      </c>
    </row>
    <row r="291" spans="1:65" s="11" customFormat="1" ht="22.9" customHeight="1">
      <c r="B291" s="162"/>
      <c r="C291" s="163"/>
      <c r="D291" s="164" t="s">
        <v>72</v>
      </c>
      <c r="E291" s="176" t="s">
        <v>711</v>
      </c>
      <c r="F291" s="176" t="s">
        <v>712</v>
      </c>
      <c r="G291" s="163"/>
      <c r="H291" s="163"/>
      <c r="I291" s="166"/>
      <c r="J291" s="177">
        <f>BK291</f>
        <v>14927.5</v>
      </c>
      <c r="K291" s="163"/>
      <c r="L291" s="168"/>
      <c r="M291" s="169"/>
      <c r="N291" s="170"/>
      <c r="O291" s="170"/>
      <c r="P291" s="171">
        <f>SUM(P292:P293)</f>
        <v>0</v>
      </c>
      <c r="Q291" s="170"/>
      <c r="R291" s="171">
        <f>SUM(R292:R293)</f>
        <v>0.10617000000000001</v>
      </c>
      <c r="S291" s="170"/>
      <c r="T291" s="172">
        <f>SUM(T292:T293)</f>
        <v>0</v>
      </c>
      <c r="AR291" s="173" t="s">
        <v>80</v>
      </c>
      <c r="AT291" s="174" t="s">
        <v>72</v>
      </c>
      <c r="AU291" s="174" t="s">
        <v>78</v>
      </c>
      <c r="AY291" s="173" t="s">
        <v>123</v>
      </c>
      <c r="BK291" s="175">
        <f>SUM(BK292:BK293)</f>
        <v>14927.5</v>
      </c>
    </row>
    <row r="292" spans="1:65" s="1" customFormat="1" ht="33" customHeight="1">
      <c r="A292" s="30"/>
      <c r="B292" s="31"/>
      <c r="C292" s="178" t="s">
        <v>713</v>
      </c>
      <c r="D292" s="178" t="s">
        <v>126</v>
      </c>
      <c r="E292" s="179" t="s">
        <v>714</v>
      </c>
      <c r="F292" s="180" t="s">
        <v>715</v>
      </c>
      <c r="G292" s="181" t="s">
        <v>171</v>
      </c>
      <c r="H292" s="182">
        <v>212.34</v>
      </c>
      <c r="I292" s="183">
        <v>27</v>
      </c>
      <c r="J292" s="184">
        <f>ROUND(I292*H292,2)</f>
        <v>5733.18</v>
      </c>
      <c r="K292" s="185"/>
      <c r="L292" s="35"/>
      <c r="M292" s="186" t="s">
        <v>1</v>
      </c>
      <c r="N292" s="187" t="s">
        <v>38</v>
      </c>
      <c r="O292" s="67"/>
      <c r="P292" s="188">
        <f>O292*H292</f>
        <v>0</v>
      </c>
      <c r="Q292" s="188">
        <v>2.1000000000000001E-4</v>
      </c>
      <c r="R292" s="188">
        <f>Q292*H292</f>
        <v>4.4591400000000003E-2</v>
      </c>
      <c r="S292" s="188">
        <v>0</v>
      </c>
      <c r="T292" s="189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90" t="s">
        <v>195</v>
      </c>
      <c r="AT292" s="190" t="s">
        <v>126</v>
      </c>
      <c r="AU292" s="190" t="s">
        <v>80</v>
      </c>
      <c r="AY292" s="13" t="s">
        <v>123</v>
      </c>
      <c r="BE292" s="191">
        <f>IF(N292="základní",J292,0)</f>
        <v>5733.18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3" t="s">
        <v>78</v>
      </c>
      <c r="BK292" s="191">
        <f>ROUND(I292*H292,2)</f>
        <v>5733.18</v>
      </c>
      <c r="BL292" s="13" t="s">
        <v>195</v>
      </c>
      <c r="BM292" s="190" t="s">
        <v>716</v>
      </c>
    </row>
    <row r="293" spans="1:65" s="1" customFormat="1" ht="37.9" customHeight="1">
      <c r="A293" s="30"/>
      <c r="B293" s="31"/>
      <c r="C293" s="178" t="s">
        <v>717</v>
      </c>
      <c r="D293" s="178" t="s">
        <v>126</v>
      </c>
      <c r="E293" s="179" t="s">
        <v>718</v>
      </c>
      <c r="F293" s="180" t="s">
        <v>719</v>
      </c>
      <c r="G293" s="181" t="s">
        <v>171</v>
      </c>
      <c r="H293" s="182">
        <v>212.34</v>
      </c>
      <c r="I293" s="183">
        <v>43.3</v>
      </c>
      <c r="J293" s="184">
        <f>ROUND(I293*H293,2)</f>
        <v>9194.32</v>
      </c>
      <c r="K293" s="185"/>
      <c r="L293" s="35"/>
      <c r="M293" s="203" t="s">
        <v>1</v>
      </c>
      <c r="N293" s="204" t="s">
        <v>38</v>
      </c>
      <c r="O293" s="205"/>
      <c r="P293" s="206">
        <f>O293*H293</f>
        <v>0</v>
      </c>
      <c r="Q293" s="206">
        <v>2.9E-4</v>
      </c>
      <c r="R293" s="206">
        <f>Q293*H293</f>
        <v>6.1578600000000004E-2</v>
      </c>
      <c r="S293" s="206">
        <v>0</v>
      </c>
      <c r="T293" s="207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90" t="s">
        <v>195</v>
      </c>
      <c r="AT293" s="190" t="s">
        <v>126</v>
      </c>
      <c r="AU293" s="190" t="s">
        <v>80</v>
      </c>
      <c r="AY293" s="13" t="s">
        <v>123</v>
      </c>
      <c r="BE293" s="191">
        <f>IF(N293="základní",J293,0)</f>
        <v>9194.32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3" t="s">
        <v>78</v>
      </c>
      <c r="BK293" s="191">
        <f>ROUND(I293*H293,2)</f>
        <v>9194.32</v>
      </c>
      <c r="BL293" s="13" t="s">
        <v>195</v>
      </c>
      <c r="BM293" s="190" t="s">
        <v>720</v>
      </c>
    </row>
    <row r="294" spans="1:65" s="1" customFormat="1" ht="6.95" customHeight="1">
      <c r="A294" s="30"/>
      <c r="B294" s="50"/>
      <c r="C294" s="51"/>
      <c r="D294" s="51"/>
      <c r="E294" s="51"/>
      <c r="F294" s="51"/>
      <c r="G294" s="51"/>
      <c r="H294" s="51"/>
      <c r="I294" s="51"/>
      <c r="J294" s="51"/>
      <c r="K294" s="51"/>
      <c r="L294" s="35"/>
      <c r="M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</row>
  </sheetData>
  <sheetProtection password="CC35" sheet="1" objects="1" scenarios="1" formatColumns="0" formatRows="0" autoFilter="0"/>
  <autoFilter ref="C132:K293"/>
  <mergeCells count="6">
    <mergeCell ref="L2:V2"/>
    <mergeCell ref="E7:H7"/>
    <mergeCell ref="E16:H16"/>
    <mergeCell ref="E25:H25"/>
    <mergeCell ref="E85:H85"/>
    <mergeCell ref="E125:H12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K20240309 - Rekonstrukce ...</vt:lpstr>
      <vt:lpstr>'K20240309 - Rekonstrukce ...'!Názvy_tisku</vt:lpstr>
      <vt:lpstr>'Rekapitulace stavby'!Názvy_tisku</vt:lpstr>
      <vt:lpstr>'K20240309 - Rekonstrukce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Kovář</dc:creator>
  <cp:lastModifiedBy>Roman</cp:lastModifiedBy>
  <cp:lastPrinted>2024-06-03T05:37:31Z</cp:lastPrinted>
  <dcterms:created xsi:type="dcterms:W3CDTF">2024-03-10T16:37:18Z</dcterms:created>
  <dcterms:modified xsi:type="dcterms:W3CDTF">2024-06-03T05:44:26Z</dcterms:modified>
</cp:coreProperties>
</file>